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KTR-ITGIRL\IT-GirlDate\03専門部\02研究部\H30研究部\HPアップ\"/>
    </mc:Choice>
  </mc:AlternateContent>
  <xr:revisionPtr revIDLastSave="0" documentId="13_ncr:1_{35309E29-C1FB-4775-A0B2-6FE4224D6773}" xr6:coauthVersionLast="40" xr6:coauthVersionMax="40" xr10:uidLastSave="{00000000-0000-0000-0000-000000000000}"/>
  <bookViews>
    <workbookView xWindow="0" yWindow="0" windowWidth="21576" windowHeight="7836" xr2:uid="{00000000-000D-0000-FFFF-FFFF00000000}"/>
  </bookViews>
  <sheets>
    <sheet name="個人票B" sheetId="1" r:id="rId1"/>
  </sheets>
  <definedNames>
    <definedName name="_xlnm.Print_Area" localSheetId="0">個人票B!$B$1:$J$55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1" l="1"/>
  <c r="IA58" i="1" l="1"/>
  <c r="HZ58" i="1"/>
  <c r="G47" i="1" s="1"/>
  <c r="HY58" i="1"/>
  <c r="G44" i="1" s="1"/>
  <c r="HX58" i="1"/>
  <c r="C54" i="1" s="1"/>
  <c r="HW58" i="1"/>
  <c r="J5" i="1" s="1"/>
  <c r="HV58" i="1"/>
  <c r="HU58" i="1"/>
  <c r="J15" i="1" s="1"/>
  <c r="HT58" i="1"/>
  <c r="J14" i="1" s="1"/>
  <c r="HS58" i="1"/>
  <c r="J13" i="1" s="1"/>
  <c r="HR58" i="1"/>
  <c r="J12" i="1" s="1"/>
  <c r="HQ58" i="1"/>
  <c r="J11" i="1" s="1"/>
  <c r="HP58" i="1"/>
  <c r="J10" i="1" s="1"/>
  <c r="HO58" i="1"/>
  <c r="J9" i="1" s="1"/>
  <c r="HN58" i="1"/>
  <c r="HM58" i="1"/>
  <c r="HL58" i="1"/>
  <c r="HK58" i="1"/>
  <c r="HJ58" i="1"/>
  <c r="HI58" i="1"/>
  <c r="HH58" i="1"/>
  <c r="HG58" i="1"/>
  <c r="HF58" i="1"/>
  <c r="HE58" i="1"/>
  <c r="HD58" i="1"/>
  <c r="HC58" i="1"/>
  <c r="HB58" i="1"/>
  <c r="HA58" i="1"/>
  <c r="GZ58" i="1"/>
  <c r="GY58" i="1"/>
  <c r="GX58" i="1"/>
  <c r="GW58" i="1"/>
  <c r="GV58" i="1"/>
  <c r="GU58" i="1"/>
  <c r="C51" i="1" s="1"/>
  <c r="GT58" i="1"/>
  <c r="C50" i="1" s="1"/>
  <c r="GS58" i="1"/>
  <c r="C49" i="1" s="1"/>
  <c r="GR58" i="1"/>
  <c r="GQ58" i="1"/>
  <c r="G54" i="1" s="1"/>
  <c r="GP58" i="1"/>
  <c r="GO58" i="1"/>
  <c r="G51" i="1" s="1"/>
  <c r="GN58" i="1"/>
  <c r="GM58" i="1"/>
  <c r="GL58" i="1"/>
  <c r="GK58" i="1"/>
  <c r="GJ58" i="1"/>
  <c r="GI58" i="1"/>
  <c r="GH58" i="1"/>
  <c r="GG58" i="1"/>
  <c r="GF58" i="1"/>
  <c r="GE58" i="1"/>
  <c r="GD58" i="1"/>
  <c r="GC58" i="1"/>
  <c r="GB58" i="1"/>
  <c r="GA58" i="1"/>
  <c r="J28" i="1" s="1"/>
  <c r="FZ58" i="1"/>
  <c r="J26" i="1" s="1"/>
  <c r="FY58" i="1"/>
  <c r="FX58" i="1"/>
  <c r="J23" i="1" s="1"/>
  <c r="FW58" i="1"/>
  <c r="J21" i="1" s="1"/>
  <c r="FV58" i="1"/>
  <c r="FU58" i="1"/>
  <c r="J39" i="1" s="1"/>
  <c r="FT58" i="1"/>
  <c r="FS58" i="1"/>
  <c r="J38" i="1" s="1"/>
  <c r="CX58" i="1" l="1"/>
  <c r="FR58" i="1" l="1"/>
  <c r="J37" i="1" s="1"/>
  <c r="FQ58" i="1"/>
  <c r="J36" i="1" s="1"/>
  <c r="FP58" i="1"/>
  <c r="J35" i="1" s="1"/>
  <c r="FO58" i="1"/>
  <c r="J34" i="1" s="1"/>
  <c r="FN58" i="1"/>
  <c r="J33" i="1" s="1"/>
  <c r="FM58" i="1"/>
  <c r="J32" i="1" s="1"/>
  <c r="FL58" i="1"/>
  <c r="J31" i="1" s="1"/>
  <c r="FK58" i="1"/>
  <c r="FJ58" i="1"/>
  <c r="FI58" i="1"/>
  <c r="FH58" i="1"/>
  <c r="J48" i="1" s="1"/>
  <c r="FG58" i="1"/>
  <c r="J47" i="1" s="1"/>
  <c r="FF58" i="1"/>
  <c r="J46" i="1" s="1"/>
  <c r="FE58" i="1"/>
  <c r="J45" i="1" s="1"/>
  <c r="FD58" i="1"/>
  <c r="J44" i="1" s="1"/>
  <c r="FC58" i="1"/>
  <c r="J43" i="1" s="1"/>
  <c r="FB58" i="1"/>
  <c r="J42" i="1" s="1"/>
  <c r="FA58" i="1"/>
  <c r="EZ58" i="1"/>
  <c r="J54" i="1" s="1"/>
  <c r="EY58" i="1"/>
  <c r="J52" i="1" s="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C34" i="1" s="1"/>
  <c r="DX58" i="1"/>
  <c r="C38" i="1" s="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W58" i="1"/>
  <c r="CV58" i="1"/>
  <c r="CU58" i="1"/>
  <c r="CT58" i="1"/>
  <c r="CS58" i="1"/>
  <c r="CR58" i="1"/>
  <c r="CQ58" i="1"/>
  <c r="CP58" i="1"/>
  <c r="CO58" i="1"/>
  <c r="CN58" i="1"/>
  <c r="CM58" i="1"/>
  <c r="CL58" i="1"/>
  <c r="CK58" i="1"/>
  <c r="CJ58" i="1"/>
  <c r="C28" i="1" s="1"/>
  <c r="CI58" i="1"/>
  <c r="H16" i="1" s="1"/>
  <c r="CH58" i="1"/>
  <c r="G16" i="1" s="1"/>
  <c r="CG58" i="1"/>
  <c r="F16" i="1" s="1"/>
  <c r="CF58" i="1"/>
  <c r="E16" i="1" s="1"/>
  <c r="CE58" i="1"/>
  <c r="CD58" i="1"/>
  <c r="H15" i="1" s="1"/>
  <c r="CC58" i="1"/>
  <c r="G15" i="1" s="1"/>
  <c r="CB58" i="1"/>
  <c r="F15" i="1" s="1"/>
  <c r="CA58" i="1"/>
  <c r="E15" i="1" s="1"/>
  <c r="BZ58" i="1"/>
  <c r="BY58" i="1"/>
  <c r="H14" i="1" s="1"/>
  <c r="BX58" i="1"/>
  <c r="G14" i="1" s="1"/>
  <c r="BW58" i="1"/>
  <c r="F14" i="1" s="1"/>
  <c r="BV58" i="1"/>
  <c r="E14" i="1" s="1"/>
  <c r="BU58" i="1"/>
  <c r="BT58" i="1"/>
  <c r="H13" i="1" s="1"/>
  <c r="BS58" i="1"/>
  <c r="G13" i="1" s="1"/>
  <c r="BR58" i="1"/>
  <c r="F13" i="1" s="1"/>
  <c r="BQ58" i="1"/>
  <c r="E13" i="1" s="1"/>
  <c r="BP58" i="1"/>
  <c r="BO58" i="1"/>
  <c r="H12" i="1" s="1"/>
  <c r="BN58" i="1"/>
  <c r="G12" i="1" s="1"/>
  <c r="BM58" i="1"/>
  <c r="F12" i="1" s="1"/>
  <c r="BL58" i="1"/>
  <c r="E12" i="1" s="1"/>
  <c r="BK58" i="1"/>
  <c r="BJ58" i="1"/>
  <c r="H11" i="1" s="1"/>
  <c r="BI58" i="1"/>
  <c r="G11" i="1" s="1"/>
  <c r="BH58" i="1"/>
  <c r="F11" i="1" s="1"/>
  <c r="BG58" i="1"/>
  <c r="E11" i="1" s="1"/>
  <c r="BF58" i="1"/>
  <c r="BE58" i="1"/>
  <c r="H10" i="1" s="1"/>
  <c r="BD58" i="1"/>
  <c r="G10" i="1" s="1"/>
  <c r="BC58" i="1"/>
  <c r="F10" i="1" s="1"/>
  <c r="BB58" i="1"/>
  <c r="E10" i="1" s="1"/>
  <c r="BA58" i="1"/>
  <c r="AZ58" i="1"/>
  <c r="G17" i="1" s="1"/>
  <c r="AY58" i="1"/>
  <c r="F17" i="1" s="1"/>
  <c r="AX58" i="1"/>
  <c r="E17" i="1" s="1"/>
  <c r="AW58" i="1"/>
  <c r="AV58" i="1"/>
  <c r="AU58" i="1"/>
  <c r="AT58" i="1"/>
  <c r="AS58" i="1"/>
  <c r="AR58" i="1"/>
  <c r="AQ58" i="1"/>
  <c r="AP58" i="1"/>
  <c r="AO58" i="1"/>
  <c r="AN58" i="1"/>
  <c r="AM58" i="1"/>
  <c r="AL58" i="1"/>
  <c r="AK58" i="1"/>
  <c r="AJ58" i="1"/>
  <c r="AI58" i="1"/>
  <c r="AH58" i="1"/>
  <c r="G7" i="1" s="1"/>
  <c r="AG58" i="1"/>
  <c r="F7" i="1" s="1"/>
  <c r="AF58" i="1"/>
  <c r="E7" i="1" s="1"/>
  <c r="AE58" i="1"/>
  <c r="G9" i="1" s="1"/>
  <c r="AD58" i="1"/>
  <c r="F9" i="1" s="1"/>
  <c r="AC58" i="1"/>
  <c r="E9" i="1" s="1"/>
  <c r="AB58" i="1"/>
  <c r="G8" i="1" s="1"/>
  <c r="AA58" i="1"/>
  <c r="F8" i="1" s="1"/>
  <c r="Z58" i="1"/>
  <c r="E8" i="1" s="1"/>
  <c r="Y58" i="1"/>
  <c r="G6" i="1" s="1"/>
  <c r="X58" i="1"/>
  <c r="F6" i="1" s="1"/>
  <c r="W58" i="1"/>
  <c r="E6" i="1" s="1"/>
  <c r="V58" i="1"/>
  <c r="G5" i="1" s="1"/>
  <c r="U58" i="1"/>
  <c r="F5" i="1" s="1"/>
  <c r="T58" i="1"/>
  <c r="E5" i="1" s="1"/>
  <c r="S58" i="1"/>
  <c r="R58" i="1"/>
  <c r="Q58" i="1"/>
  <c r="P58" i="1"/>
  <c r="O58" i="1"/>
  <c r="N58" i="1"/>
  <c r="M58" i="1"/>
  <c r="C46" i="1" s="1"/>
  <c r="L58" i="1"/>
  <c r="C45" i="1" s="1"/>
  <c r="K58" i="1"/>
  <c r="C44" i="1" s="1"/>
  <c r="I58" i="1"/>
  <c r="H1" i="1" s="1"/>
  <c r="H58" i="1"/>
  <c r="D2" i="1" s="1"/>
  <c r="G58" i="1"/>
  <c r="F58" i="1"/>
  <c r="E58" i="1"/>
  <c r="F2" i="1" s="1"/>
  <c r="D58" i="1"/>
  <c r="B58" i="1"/>
  <c r="C58" i="1"/>
  <c r="D1" i="1" l="1"/>
  <c r="F1" i="1"/>
</calcChain>
</file>

<file path=xl/sharedStrings.xml><?xml version="1.0" encoding="utf-8"?>
<sst xmlns="http://schemas.openxmlformats.org/spreadsheetml/2006/main" count="1779" uniqueCount="1121">
  <si>
    <t>中学生</t>
    <rPh sb="0" eb="3">
      <t>チュウガクセイ</t>
    </rPh>
    <phoneticPr fontId="2"/>
  </si>
  <si>
    <t>高校生</t>
    <rPh sb="0" eb="3">
      <t>コウコウセイ</t>
    </rPh>
    <phoneticPr fontId="2"/>
  </si>
  <si>
    <t>叱る：褒める</t>
    <rPh sb="0" eb="1">
      <t>シカ</t>
    </rPh>
    <rPh sb="3" eb="4">
      <t>ホ</t>
    </rPh>
    <phoneticPr fontId="2"/>
  </si>
  <si>
    <t>大会出場の判断</t>
    <rPh sb="0" eb="2">
      <t>タイカイ</t>
    </rPh>
    <rPh sb="2" eb="4">
      <t>シュツジョウ</t>
    </rPh>
    <rPh sb="5" eb="7">
      <t>ハンダン</t>
    </rPh>
    <phoneticPr fontId="2"/>
  </si>
  <si>
    <t>主導：主体性</t>
    <rPh sb="0" eb="2">
      <t>シュドウ</t>
    </rPh>
    <rPh sb="3" eb="6">
      <t>シュタイセイ</t>
    </rPh>
    <phoneticPr fontId="2"/>
  </si>
  <si>
    <t>最新の練習法取り入れている？</t>
    <rPh sb="0" eb="2">
      <t>サイシン</t>
    </rPh>
    <rPh sb="3" eb="6">
      <t>レンシュウホウ</t>
    </rPh>
    <rPh sb="6" eb="7">
      <t>ト</t>
    </rPh>
    <rPh sb="8" eb="9">
      <t>イ</t>
    </rPh>
    <phoneticPr fontId="2"/>
  </si>
  <si>
    <t>平日の時間</t>
    <rPh sb="0" eb="2">
      <t>ヘイジツ</t>
    </rPh>
    <rPh sb="3" eb="5">
      <t>ジカン</t>
    </rPh>
    <phoneticPr fontId="2"/>
  </si>
  <si>
    <t>休日の時間</t>
    <rPh sb="0" eb="2">
      <t>キュウジツ</t>
    </rPh>
    <rPh sb="3" eb="5">
      <t>ジカン</t>
    </rPh>
    <phoneticPr fontId="2"/>
  </si>
  <si>
    <t>チーム</t>
    <phoneticPr fontId="2"/>
  </si>
  <si>
    <t>練習の平等性</t>
    <rPh sb="0" eb="2">
      <t>レンシュウ</t>
    </rPh>
    <rPh sb="3" eb="6">
      <t>ビョウドウセイ</t>
    </rPh>
    <phoneticPr fontId="2"/>
  </si>
  <si>
    <t>☆高校指導者として重要な要素は？</t>
    <rPh sb="1" eb="3">
      <t>コウコウ</t>
    </rPh>
    <rPh sb="3" eb="6">
      <t>シドウシャ</t>
    </rPh>
    <rPh sb="9" eb="11">
      <t>ジュウヨウ</t>
    </rPh>
    <rPh sb="12" eb="14">
      <t>ヨウソ</t>
    </rPh>
    <phoneticPr fontId="2"/>
  </si>
  <si>
    <t>大会の出場</t>
    <rPh sb="0" eb="2">
      <t>タイカイ</t>
    </rPh>
    <rPh sb="3" eb="5">
      <t>シュツジョウ</t>
    </rPh>
    <phoneticPr fontId="2"/>
  </si>
  <si>
    <t>①</t>
    <phoneticPr fontId="2"/>
  </si>
  <si>
    <t>②</t>
    <phoneticPr fontId="2"/>
  </si>
  <si>
    <t>質問項目</t>
    <rPh sb="0" eb="2">
      <t>シツモン</t>
    </rPh>
    <rPh sb="2" eb="4">
      <t>コウモク</t>
    </rPh>
    <phoneticPr fontId="2"/>
  </si>
  <si>
    <t>③</t>
    <phoneticPr fontId="2"/>
  </si>
  <si>
    <t>運動</t>
    <rPh sb="0" eb="2">
      <t>ウンドウ</t>
    </rPh>
    <phoneticPr fontId="2"/>
  </si>
  <si>
    <t>運動遊び</t>
    <rPh sb="0" eb="2">
      <t>ウンドウ</t>
    </rPh>
    <rPh sb="2" eb="3">
      <t>アソ</t>
    </rPh>
    <phoneticPr fontId="2"/>
  </si>
  <si>
    <t>☆高校指導者が中学生に求める能力は？</t>
    <rPh sb="1" eb="3">
      <t>コウコウ</t>
    </rPh>
    <rPh sb="3" eb="6">
      <t>シドウシャ</t>
    </rPh>
    <rPh sb="7" eb="10">
      <t>チュウガクセイ</t>
    </rPh>
    <rPh sb="11" eb="12">
      <t>モト</t>
    </rPh>
    <rPh sb="14" eb="16">
      <t>ノウリョク</t>
    </rPh>
    <phoneticPr fontId="2"/>
  </si>
  <si>
    <t>多くのスポーツ</t>
    <rPh sb="0" eb="1">
      <t>オオ</t>
    </rPh>
    <phoneticPr fontId="2"/>
  </si>
  <si>
    <t>①</t>
    <phoneticPr fontId="2"/>
  </si>
  <si>
    <t>専門種目</t>
    <rPh sb="0" eb="2">
      <t>センモン</t>
    </rPh>
    <rPh sb="2" eb="4">
      <t>シュモク</t>
    </rPh>
    <phoneticPr fontId="2"/>
  </si>
  <si>
    <t>基本的運動能力</t>
    <rPh sb="0" eb="3">
      <t>キホンテキ</t>
    </rPh>
    <rPh sb="3" eb="5">
      <t>ウンドウ</t>
    </rPh>
    <rPh sb="5" eb="7">
      <t>ノウリョク</t>
    </rPh>
    <phoneticPr fontId="2"/>
  </si>
  <si>
    <t>個人スキル</t>
    <rPh sb="0" eb="2">
      <t>コジン</t>
    </rPh>
    <phoneticPr fontId="2"/>
  </si>
  <si>
    <t>保護者会の協力</t>
    <rPh sb="0" eb="4">
      <t>ホゴシャカイ</t>
    </rPh>
    <rPh sb="5" eb="7">
      <t>キョウリョク</t>
    </rPh>
    <phoneticPr fontId="2"/>
  </si>
  <si>
    <t>コーチ・技術指導</t>
    <rPh sb="4" eb="6">
      <t>ギジュツ</t>
    </rPh>
    <rPh sb="6" eb="8">
      <t>シドウ</t>
    </rPh>
    <phoneticPr fontId="2"/>
  </si>
  <si>
    <t>②</t>
    <phoneticPr fontId="2"/>
  </si>
  <si>
    <t>練習の手伝い</t>
    <rPh sb="0" eb="2">
      <t>レンシュウ</t>
    </rPh>
    <rPh sb="3" eb="5">
      <t>テツダ</t>
    </rPh>
    <phoneticPr fontId="2"/>
  </si>
  <si>
    <t>休日や長期休業に重視しているのは？</t>
    <rPh sb="0" eb="2">
      <t>キュウジツ</t>
    </rPh>
    <rPh sb="3" eb="5">
      <t>チョウキ</t>
    </rPh>
    <rPh sb="5" eb="7">
      <t>キュウギョウ</t>
    </rPh>
    <rPh sb="8" eb="10">
      <t>ジュウシ</t>
    </rPh>
    <phoneticPr fontId="2"/>
  </si>
  <si>
    <t>家庭での練習</t>
    <rPh sb="0" eb="2">
      <t>カテイ</t>
    </rPh>
    <rPh sb="4" eb="6">
      <t>レンシュウ</t>
    </rPh>
    <phoneticPr fontId="2"/>
  </si>
  <si>
    <t>勝敗にこだわる会話</t>
    <rPh sb="0" eb="2">
      <t>ショウハイ</t>
    </rPh>
    <rPh sb="7" eb="9">
      <t>カイワ</t>
    </rPh>
    <phoneticPr fontId="2"/>
  </si>
  <si>
    <t>大声の応援</t>
    <rPh sb="0" eb="2">
      <t>オオゴエ</t>
    </rPh>
    <rPh sb="3" eb="5">
      <t>オウエン</t>
    </rPh>
    <phoneticPr fontId="2"/>
  </si>
  <si>
    <t>進路選択</t>
    <rPh sb="0" eb="2">
      <t>シンロ</t>
    </rPh>
    <rPh sb="2" eb="4">
      <t>センタク</t>
    </rPh>
    <phoneticPr fontId="2"/>
  </si>
  <si>
    <t>絶対に避けるべきこと</t>
    <rPh sb="0" eb="2">
      <t>ゼッタイ</t>
    </rPh>
    <rPh sb="3" eb="4">
      <t>サ</t>
    </rPh>
    <phoneticPr fontId="2"/>
  </si>
  <si>
    <t>過激なトレーニング</t>
    <rPh sb="0" eb="2">
      <t>カゲキ</t>
    </rPh>
    <phoneticPr fontId="2"/>
  </si>
  <si>
    <t>①</t>
  </si>
  <si>
    <t>Ａ</t>
  </si>
  <si>
    <t>体格（身長・体重・手足の長さ・筋肉質・骨年齢・生まれ月など）</t>
    <rPh sb="23" eb="24">
      <t>ウマ</t>
    </rPh>
    <rPh sb="26" eb="27">
      <t>ツキ</t>
    </rPh>
    <phoneticPr fontId="2"/>
  </si>
  <si>
    <t>とても重要</t>
  </si>
  <si>
    <t>０：10</t>
    <phoneticPr fontId="2"/>
  </si>
  <si>
    <t>活動なし</t>
    <phoneticPr fontId="2"/>
  </si>
  <si>
    <t>活動なし</t>
    <phoneticPr fontId="2"/>
  </si>
  <si>
    <t>平等に全員</t>
    <phoneticPr fontId="2"/>
  </si>
  <si>
    <t>平等に協力すべき</t>
    <phoneticPr fontId="2"/>
  </si>
  <si>
    <t>必ず必要</t>
    <phoneticPr fontId="2"/>
  </si>
  <si>
    <t>おおいに必要</t>
    <phoneticPr fontId="2"/>
  </si>
  <si>
    <t>勧めるべき</t>
    <phoneticPr fontId="2"/>
  </si>
  <si>
    <t>朝食の量と質</t>
    <phoneticPr fontId="2"/>
  </si>
  <si>
    <t>けがや痛みが起こるまで追い込む必要はない。</t>
    <phoneticPr fontId="2"/>
  </si>
  <si>
    <t>疲労回復のための休養</t>
    <phoneticPr fontId="2"/>
  </si>
  <si>
    <t>授業態度</t>
    <phoneticPr fontId="2"/>
  </si>
  <si>
    <t>勉強して取り入れている。</t>
    <phoneticPr fontId="2"/>
  </si>
  <si>
    <t>チームでの練習、トレーニングを重視している</t>
    <phoneticPr fontId="2"/>
  </si>
  <si>
    <t>希望者は全て受け入れている</t>
    <phoneticPr fontId="2"/>
  </si>
  <si>
    <t>個</t>
    <phoneticPr fontId="2"/>
  </si>
  <si>
    <t>　心</t>
    <phoneticPr fontId="2"/>
  </si>
  <si>
    <t>選手と和やかに何でも話ができる距離感を保つ「人柄、話術」</t>
    <phoneticPr fontId="2"/>
  </si>
  <si>
    <t>選手と和やかに何でも話ができる距離感を保つ「人柄、話術」</t>
    <phoneticPr fontId="2"/>
  </si>
  <si>
    <t>年１日</t>
    <rPh sb="0" eb="1">
      <t>ネン</t>
    </rPh>
    <rPh sb="2" eb="3">
      <t>ニチ</t>
    </rPh>
    <phoneticPr fontId="2"/>
  </si>
  <si>
    <t>自身の指導者としての指導経験</t>
    <phoneticPr fontId="2"/>
  </si>
  <si>
    <t>②</t>
  </si>
  <si>
    <t>バランスのよい運動能力の高さ（体力テストの総合点）</t>
  </si>
  <si>
    <t>やや重要</t>
  </si>
  <si>
    <t>１：９</t>
    <phoneticPr fontId="2"/>
  </si>
  <si>
    <t>１回</t>
    <phoneticPr fontId="2"/>
  </si>
  <si>
    <t>1時間程度</t>
    <phoneticPr fontId="2"/>
  </si>
  <si>
    <t>1時間程度</t>
    <phoneticPr fontId="2"/>
  </si>
  <si>
    <t>できるだけ全員平等</t>
    <phoneticPr fontId="2"/>
  </si>
  <si>
    <t>可能な人で分担</t>
    <phoneticPr fontId="2"/>
  </si>
  <si>
    <t>適任者がいれば任せる</t>
    <phoneticPr fontId="2"/>
  </si>
  <si>
    <t>適任者がいれば任せる</t>
    <phoneticPr fontId="2"/>
  </si>
  <si>
    <t>適度に必要</t>
    <phoneticPr fontId="2"/>
  </si>
  <si>
    <t>実力に応じて勧めるべき</t>
    <phoneticPr fontId="2"/>
  </si>
  <si>
    <t>一日３食</t>
    <phoneticPr fontId="2"/>
  </si>
  <si>
    <t>試合でも治療を優先してプレーを控えるべき。</t>
    <phoneticPr fontId="2"/>
  </si>
  <si>
    <t>運動後すぐの栄養補給など栄養指導</t>
    <phoneticPr fontId="2"/>
  </si>
  <si>
    <t>課題などの提出物</t>
    <phoneticPr fontId="2"/>
  </si>
  <si>
    <t>自分が実施してきたことを継続している</t>
    <phoneticPr fontId="2"/>
  </si>
  <si>
    <t>県内の練習試合を重視している</t>
    <phoneticPr fontId="2"/>
  </si>
  <si>
    <t>セレクションを実施し競技力で人数を制限している</t>
    <phoneticPr fontId="2"/>
  </si>
  <si>
    <t>　技</t>
    <phoneticPr fontId="2"/>
  </si>
  <si>
    <t>選手を勝利に導くという強い「情熱・執念」</t>
    <phoneticPr fontId="2"/>
  </si>
  <si>
    <t>年２日</t>
    <rPh sb="0" eb="1">
      <t>ネン</t>
    </rPh>
    <rPh sb="2" eb="3">
      <t>ニチ</t>
    </rPh>
    <phoneticPr fontId="2"/>
  </si>
  <si>
    <t>自身の選手としての練習経験</t>
    <phoneticPr fontId="2"/>
  </si>
  <si>
    <t>③</t>
  </si>
  <si>
    <t>その競技に必要な体力（瞬発力・持久力・筋力・巧緻性・敏捷性・柔軟性など）</t>
    <rPh sb="2" eb="4">
      <t>キョウギ</t>
    </rPh>
    <rPh sb="5" eb="7">
      <t>ヒツヨウ</t>
    </rPh>
    <rPh sb="8" eb="10">
      <t>タイリョク</t>
    </rPh>
    <rPh sb="15" eb="18">
      <t>ジキュウリョク</t>
    </rPh>
    <rPh sb="19" eb="21">
      <t>キンリョク</t>
    </rPh>
    <rPh sb="22" eb="25">
      <t>コウチセイ</t>
    </rPh>
    <rPh sb="26" eb="29">
      <t>ビンショウセイ</t>
    </rPh>
    <rPh sb="30" eb="33">
      <t>ジュウナンセイ</t>
    </rPh>
    <phoneticPr fontId="2"/>
  </si>
  <si>
    <t>普通（人並み）でよい</t>
  </si>
  <si>
    <t>２：８</t>
    <phoneticPr fontId="2"/>
  </si>
  <si>
    <t>２回</t>
    <phoneticPr fontId="2"/>
  </si>
  <si>
    <t>2時間程度</t>
    <phoneticPr fontId="2"/>
  </si>
  <si>
    <t>2時間程度</t>
    <phoneticPr fontId="2"/>
  </si>
  <si>
    <t>上級生を優先</t>
    <phoneticPr fontId="2"/>
  </si>
  <si>
    <t>指導者がするべき</t>
    <phoneticPr fontId="2"/>
  </si>
  <si>
    <t>マニュアルを作成して依頼する</t>
    <phoneticPr fontId="2"/>
  </si>
  <si>
    <t>希望する人にはお願いする</t>
    <phoneticPr fontId="2"/>
  </si>
  <si>
    <t>少しだけ必要</t>
    <phoneticPr fontId="2"/>
  </si>
  <si>
    <t>本人の意志によって認めるべき</t>
    <phoneticPr fontId="2"/>
  </si>
  <si>
    <t>間食の内容</t>
    <phoneticPr fontId="2"/>
  </si>
  <si>
    <t>本人の意志に任せる。</t>
    <phoneticPr fontId="2"/>
  </si>
  <si>
    <t>アイシングやストレッチ、マッサージ</t>
    <phoneticPr fontId="2"/>
  </si>
  <si>
    <t>家庭学習量</t>
    <phoneticPr fontId="2"/>
  </si>
  <si>
    <t>専門家を活用し取り入れている</t>
    <phoneticPr fontId="2"/>
  </si>
  <si>
    <t>県外強豪との遠征試合を重視している</t>
    <phoneticPr fontId="2"/>
  </si>
  <si>
    <t>学科やコースによって制限している</t>
    <phoneticPr fontId="2"/>
  </si>
  <si>
    <t>どちらも均等</t>
    <phoneticPr fontId="2"/>
  </si>
  <si>
    <t>　体　</t>
    <phoneticPr fontId="2"/>
  </si>
  <si>
    <t>選手を本気にさせる「動機付け・環境整備」</t>
    <phoneticPr fontId="2"/>
  </si>
  <si>
    <t>年３日</t>
    <rPh sb="0" eb="1">
      <t>ネン</t>
    </rPh>
    <rPh sb="2" eb="3">
      <t>ニチ</t>
    </rPh>
    <phoneticPr fontId="2"/>
  </si>
  <si>
    <t>研修会等で紹介された練習メニュー</t>
    <phoneticPr fontId="2"/>
  </si>
  <si>
    <t>④</t>
  </si>
  <si>
    <t>個人技能（専門性・試合での活躍）</t>
  </si>
  <si>
    <t>さほど重要ではない</t>
  </si>
  <si>
    <t>３：７</t>
    <phoneticPr fontId="2"/>
  </si>
  <si>
    <t>３回</t>
    <phoneticPr fontId="2"/>
  </si>
  <si>
    <t>3時間程度</t>
    <phoneticPr fontId="2"/>
  </si>
  <si>
    <t>3時間程度</t>
    <phoneticPr fontId="2"/>
  </si>
  <si>
    <t>勝つために競技力で区別</t>
    <phoneticPr fontId="2"/>
  </si>
  <si>
    <t>自力で現地集合・持参</t>
    <phoneticPr fontId="2"/>
  </si>
  <si>
    <t>必要ない</t>
    <phoneticPr fontId="2"/>
  </si>
  <si>
    <t>必要ない</t>
    <phoneticPr fontId="2"/>
  </si>
  <si>
    <t>必要ない</t>
    <phoneticPr fontId="2"/>
  </si>
  <si>
    <t>すべきではない</t>
    <phoneticPr fontId="2"/>
  </si>
  <si>
    <t>好き嫌いをしない</t>
    <phoneticPr fontId="2"/>
  </si>
  <si>
    <t>不調や痛みを我慢して試合に出場すべき</t>
    <phoneticPr fontId="2"/>
  </si>
  <si>
    <t>テーピングやサポーター使用</t>
    <phoneticPr fontId="2"/>
  </si>
  <si>
    <t>学業成績</t>
    <phoneticPr fontId="2"/>
  </si>
  <si>
    <t>合宿を重視している</t>
    <phoneticPr fontId="2"/>
  </si>
  <si>
    <t>その他</t>
    <phoneticPr fontId="2"/>
  </si>
  <si>
    <t>　その他</t>
    <phoneticPr fontId="2"/>
  </si>
  <si>
    <t>選手に大切なことを徹底させる「厳しさ」</t>
    <phoneticPr fontId="2"/>
  </si>
  <si>
    <t>年４日</t>
    <rPh sb="0" eb="1">
      <t>ネン</t>
    </rPh>
    <rPh sb="2" eb="3">
      <t>ニチ</t>
    </rPh>
    <phoneticPr fontId="2"/>
  </si>
  <si>
    <t>有識者や先輩指導者からの助言</t>
    <phoneticPr fontId="2"/>
  </si>
  <si>
    <t>⑤</t>
  </si>
  <si>
    <t>その競技の実績（過去のタイトル・集団種目ではチームの実績）</t>
  </si>
  <si>
    <t>必要ない</t>
  </si>
  <si>
    <t>４：６</t>
    <phoneticPr fontId="2"/>
  </si>
  <si>
    <t>４回</t>
    <phoneticPr fontId="2"/>
  </si>
  <si>
    <t>4時間程度</t>
    <phoneticPr fontId="2"/>
  </si>
  <si>
    <t>4時間程度</t>
    <phoneticPr fontId="2"/>
  </si>
  <si>
    <t>各家庭の考えや都合で</t>
    <phoneticPr fontId="2"/>
  </si>
  <si>
    <t>すべきではない</t>
    <phoneticPr fontId="2"/>
  </si>
  <si>
    <t>あってはいけない</t>
    <phoneticPr fontId="2"/>
  </si>
  <si>
    <t>栄養バランスを考えた食事</t>
    <phoneticPr fontId="2"/>
  </si>
  <si>
    <t>その他（　　）</t>
    <phoneticPr fontId="2"/>
  </si>
  <si>
    <t>トレーナーによるけが予防指導</t>
    <phoneticPr fontId="2"/>
  </si>
  <si>
    <t>男女交際</t>
    <phoneticPr fontId="2"/>
  </si>
  <si>
    <t>バランスを重視して練習、試合、合宿等を組み合わせている</t>
    <phoneticPr fontId="2"/>
  </si>
  <si>
    <t>どの種目にも共通の「集団を指導する力」</t>
    <phoneticPr fontId="2"/>
  </si>
  <si>
    <t>どの種目にも共通の「集団を指導する力」</t>
    <phoneticPr fontId="2"/>
  </si>
  <si>
    <t>年５日</t>
    <rPh sb="0" eb="1">
      <t>ネン</t>
    </rPh>
    <rPh sb="2" eb="3">
      <t>ニチ</t>
    </rPh>
    <phoneticPr fontId="2"/>
  </si>
  <si>
    <t>市販されているＤＶＤ等の視聴覚教材</t>
    <phoneticPr fontId="2"/>
  </si>
  <si>
    <t>⑥</t>
  </si>
  <si>
    <t>その競技の競技歴の長さ（勝負経験の多さ）</t>
    <rPh sb="2" eb="4">
      <t>キョウギ</t>
    </rPh>
    <phoneticPr fontId="2"/>
  </si>
  <si>
    <t>５：５</t>
    <phoneticPr fontId="2"/>
  </si>
  <si>
    <t>５回</t>
    <phoneticPr fontId="2"/>
  </si>
  <si>
    <t>それ以上</t>
    <phoneticPr fontId="2"/>
  </si>
  <si>
    <t>5時間程度</t>
  </si>
  <si>
    <t>運動前にとるべき食事</t>
    <phoneticPr fontId="2"/>
  </si>
  <si>
    <t>健康観察</t>
    <phoneticPr fontId="2"/>
  </si>
  <si>
    <t>ｽﾏﾎ・ｹﾞｰﾑ・SNSの使用</t>
    <phoneticPr fontId="2"/>
  </si>
  <si>
    <t>その他（　</t>
    <phoneticPr fontId="2"/>
  </si>
  <si>
    <t>本人の専門種目での「競技経験と競技実績・専門性」</t>
    <phoneticPr fontId="2"/>
  </si>
  <si>
    <t>本人の専門種目での「競技経験と競技実績・専門性」</t>
    <phoneticPr fontId="2"/>
  </si>
  <si>
    <t>年６日</t>
    <rPh sb="0" eb="1">
      <t>ネン</t>
    </rPh>
    <rPh sb="2" eb="3">
      <t>ニチ</t>
    </rPh>
    <phoneticPr fontId="2"/>
  </si>
  <si>
    <t>市販されている書籍や雑誌</t>
    <phoneticPr fontId="2"/>
  </si>
  <si>
    <t>⑦</t>
  </si>
  <si>
    <t>性格・気質・メンタル（強気、落ち着き、素直さ、リーダーシップ、協調性、向上心）</t>
  </si>
  <si>
    <t>６：４</t>
    <phoneticPr fontId="2"/>
  </si>
  <si>
    <t>６回</t>
    <phoneticPr fontId="2"/>
  </si>
  <si>
    <t>6時間程度</t>
  </si>
  <si>
    <t>運動量に見合った量の確保</t>
    <phoneticPr fontId="2"/>
  </si>
  <si>
    <t>食事・栄養</t>
    <phoneticPr fontId="2"/>
  </si>
  <si>
    <t>勝敗よりも選手の人間的成長を望む指導方針</t>
    <phoneticPr fontId="2"/>
  </si>
  <si>
    <t>年７日</t>
    <rPh sb="0" eb="1">
      <t>ネン</t>
    </rPh>
    <rPh sb="2" eb="3">
      <t>ニチ</t>
    </rPh>
    <phoneticPr fontId="2"/>
  </si>
  <si>
    <t>インターネットからの情報</t>
    <phoneticPr fontId="2"/>
  </si>
  <si>
    <t>⑧</t>
  </si>
  <si>
    <t>基本的生活習慣・規範意識</t>
    <rPh sb="0" eb="3">
      <t>キホンテキ</t>
    </rPh>
    <rPh sb="3" eb="5">
      <t>セイカツ</t>
    </rPh>
    <rPh sb="5" eb="7">
      <t>シュウカン</t>
    </rPh>
    <rPh sb="8" eb="10">
      <t>キハン</t>
    </rPh>
    <rPh sb="10" eb="12">
      <t>イシキ</t>
    </rPh>
    <phoneticPr fontId="2"/>
  </si>
  <si>
    <t>７：３</t>
    <phoneticPr fontId="2"/>
  </si>
  <si>
    <t>毎日</t>
    <phoneticPr fontId="2"/>
  </si>
  <si>
    <t>それ以上　</t>
    <phoneticPr fontId="2"/>
  </si>
  <si>
    <t>運動後３０分以内の栄養摂取</t>
    <phoneticPr fontId="2"/>
  </si>
  <si>
    <t>その他（　　　　　　）</t>
    <phoneticPr fontId="2"/>
  </si>
  <si>
    <t>他の活動との両立を勧め、バランス良い成長を願う姿勢</t>
    <phoneticPr fontId="2"/>
  </si>
  <si>
    <t>年８日</t>
    <rPh sb="0" eb="1">
      <t>ネン</t>
    </rPh>
    <rPh sb="2" eb="3">
      <t>ニチ</t>
    </rPh>
    <phoneticPr fontId="2"/>
  </si>
  <si>
    <t>⑨</t>
  </si>
  <si>
    <t>学力・認知判断力（理解力）・言語表現力（話す力）</t>
    <rPh sb="3" eb="5">
      <t>ニンチ</t>
    </rPh>
    <rPh sb="5" eb="8">
      <t>ハンダンリョク</t>
    </rPh>
    <rPh sb="14" eb="16">
      <t>ゲンゴ</t>
    </rPh>
    <rPh sb="16" eb="19">
      <t>ヒョウゲンリョク</t>
    </rPh>
    <phoneticPr fontId="2"/>
  </si>
  <si>
    <t>８：２</t>
    <phoneticPr fontId="2"/>
  </si>
  <si>
    <t>プロテインなどサプリメントの摂取</t>
    <phoneticPr fontId="2"/>
  </si>
  <si>
    <t>その他</t>
    <phoneticPr fontId="2"/>
  </si>
  <si>
    <t>年９日</t>
    <rPh sb="0" eb="1">
      <t>ネン</t>
    </rPh>
    <rPh sb="2" eb="3">
      <t>ニチ</t>
    </rPh>
    <phoneticPr fontId="2"/>
  </si>
  <si>
    <t>⑩</t>
  </si>
  <si>
    <t>保護者の協力（子育て環境・熱心さ）</t>
    <rPh sb="0" eb="3">
      <t>ホゴシャ</t>
    </rPh>
    <rPh sb="4" eb="6">
      <t>キョウリョク</t>
    </rPh>
    <rPh sb="7" eb="9">
      <t>コソダ</t>
    </rPh>
    <rPh sb="10" eb="12">
      <t>カンキョウ</t>
    </rPh>
    <rPh sb="13" eb="15">
      <t>ネッシン</t>
    </rPh>
    <phoneticPr fontId="2"/>
  </si>
  <si>
    <t>９：１</t>
    <phoneticPr fontId="2"/>
  </si>
  <si>
    <t>年１０日</t>
    <rPh sb="0" eb="1">
      <t>ネン</t>
    </rPh>
    <rPh sb="3" eb="4">
      <t>ニチ</t>
    </rPh>
    <phoneticPr fontId="2"/>
  </si>
  <si>
    <t>⑪</t>
  </si>
  <si>
    <t>小・中学生時代の指導者・競技環境</t>
    <rPh sb="2" eb="3">
      <t>チュウ</t>
    </rPh>
    <phoneticPr fontId="2"/>
  </si>
  <si>
    <t>10：０</t>
    <phoneticPr fontId="2"/>
  </si>
  <si>
    <t>年１１日</t>
    <rPh sb="0" eb="1">
      <t>ネン</t>
    </rPh>
    <rPh sb="3" eb="4">
      <t>ニチ</t>
    </rPh>
    <phoneticPr fontId="2"/>
  </si>
  <si>
    <t>ＮＯ</t>
  </si>
  <si>
    <t>氏名</t>
  </si>
  <si>
    <t>区分</t>
    <rPh sb="0" eb="2">
      <t>クブン</t>
    </rPh>
    <phoneticPr fontId="2"/>
  </si>
  <si>
    <t>年代・性別</t>
  </si>
  <si>
    <t>出身地</t>
  </si>
  <si>
    <t>競技</t>
  </si>
  <si>
    <t>男女</t>
    <rPh sb="0" eb="2">
      <t>ダンジョ</t>
    </rPh>
    <phoneticPr fontId="2"/>
  </si>
  <si>
    <t>重要要素</t>
    <rPh sb="0" eb="2">
      <t>ジュウヨウ</t>
    </rPh>
    <rPh sb="2" eb="4">
      <t>ヨウソ</t>
    </rPh>
    <phoneticPr fontId="2"/>
  </si>
  <si>
    <t>週休2日</t>
    <rPh sb="0" eb="2">
      <t>シュウキュウ</t>
    </rPh>
    <rPh sb="3" eb="4">
      <t>ニチ</t>
    </rPh>
    <phoneticPr fontId="2"/>
  </si>
  <si>
    <t>指導員</t>
    <rPh sb="0" eb="3">
      <t>シドウイン</t>
    </rPh>
    <phoneticPr fontId="2"/>
  </si>
  <si>
    <t>社会体育</t>
    <rPh sb="0" eb="2">
      <t>シャカイ</t>
    </rPh>
    <rPh sb="2" eb="4">
      <t>タイイク</t>
    </rPh>
    <phoneticPr fontId="2"/>
  </si>
  <si>
    <t>幼少</t>
    <rPh sb="0" eb="2">
      <t>ヨウショウ</t>
    </rPh>
    <phoneticPr fontId="2"/>
  </si>
  <si>
    <t>高学年</t>
    <rPh sb="0" eb="3">
      <t>コウガクネン</t>
    </rPh>
    <phoneticPr fontId="2"/>
  </si>
  <si>
    <t>中学</t>
    <rPh sb="0" eb="2">
      <t>チュウガク</t>
    </rPh>
    <phoneticPr fontId="2"/>
  </si>
  <si>
    <t>１）</t>
  </si>
  <si>
    <t>その他</t>
    <rPh sb="2" eb="3">
      <t>タ</t>
    </rPh>
    <phoneticPr fontId="2"/>
  </si>
  <si>
    <t>２）</t>
  </si>
  <si>
    <t>合計</t>
    <rPh sb="0" eb="2">
      <t>ゴウケイ</t>
    </rPh>
    <phoneticPr fontId="2"/>
  </si>
  <si>
    <t>４）</t>
  </si>
  <si>
    <t>５）</t>
  </si>
  <si>
    <t>６）</t>
  </si>
  <si>
    <t>７）</t>
  </si>
  <si>
    <t>８）</t>
  </si>
  <si>
    <t>１位</t>
    <rPh sb="1" eb="2">
      <t>イ</t>
    </rPh>
    <phoneticPr fontId="2"/>
  </si>
  <si>
    <t>２位</t>
    <rPh sb="1" eb="2">
      <t>イ</t>
    </rPh>
    <phoneticPr fontId="2"/>
  </si>
  <si>
    <t>３位</t>
    <rPh sb="1" eb="2">
      <t>イ</t>
    </rPh>
    <phoneticPr fontId="2"/>
  </si>
  <si>
    <t>下位</t>
    <rPh sb="0" eb="2">
      <t>カイ</t>
    </rPh>
    <phoneticPr fontId="2"/>
  </si>
  <si>
    <t>98</t>
  </si>
  <si>
    <t>99</t>
  </si>
  <si>
    <t>100</t>
  </si>
  <si>
    <t>101</t>
  </si>
  <si>
    <t>102</t>
  </si>
  <si>
    <t>103</t>
  </si>
  <si>
    <t>105</t>
  </si>
  <si>
    <t>Q10</t>
  </si>
  <si>
    <t>Q11</t>
  </si>
  <si>
    <t>要因・理由</t>
    <rPh sb="0" eb="2">
      <t>ヨウイン</t>
    </rPh>
    <rPh sb="3" eb="5">
      <t>リユウ</t>
    </rPh>
    <phoneticPr fontId="2"/>
  </si>
  <si>
    <t>９位</t>
    <rPh sb="1" eb="2">
      <t>イ</t>
    </rPh>
    <phoneticPr fontId="2"/>
  </si>
  <si>
    <t>１０位</t>
    <rPh sb="2" eb="3">
      <t>イ</t>
    </rPh>
    <phoneticPr fontId="2"/>
  </si>
  <si>
    <t>１１位</t>
    <rPh sb="2" eb="3">
      <t>イ</t>
    </rPh>
    <phoneticPr fontId="2"/>
  </si>
  <si>
    <t>B中学生</t>
    <phoneticPr fontId="2"/>
  </si>
  <si>
    <t>A</t>
    <phoneticPr fontId="2"/>
  </si>
  <si>
    <t>B</t>
    <phoneticPr fontId="2"/>
  </si>
  <si>
    <t>A</t>
    <phoneticPr fontId="2"/>
  </si>
  <si>
    <t>B</t>
    <phoneticPr fontId="2"/>
  </si>
  <si>
    <t>B</t>
    <phoneticPr fontId="2"/>
  </si>
  <si>
    <t>A</t>
    <phoneticPr fontId="2"/>
  </si>
  <si>
    <t>全国規模</t>
  </si>
  <si>
    <t>都道府県単位</t>
  </si>
  <si>
    <t>市町村単位</t>
  </si>
  <si>
    <t>大学主催</t>
  </si>
  <si>
    <t>高校全国</t>
  </si>
  <si>
    <t>大学</t>
  </si>
  <si>
    <t>実業団</t>
  </si>
  <si>
    <t>プロ</t>
  </si>
  <si>
    <t>その他</t>
  </si>
  <si>
    <t>Ｂ</t>
    <phoneticPr fontId="2"/>
  </si>
  <si>
    <t>陸上</t>
    <rPh sb="0" eb="2">
      <t>リクジョウ</t>
    </rPh>
    <phoneticPr fontId="2"/>
  </si>
  <si>
    <t>槍投げ</t>
  </si>
  <si>
    <t>各関節の可動域を広げておく</t>
    <phoneticPr fontId="2"/>
  </si>
  <si>
    <t>スポーツをそのものを嫌いにさせてしまうこと</t>
  </si>
  <si>
    <t>高校時代の伸びしろがより増えることが考えられる。</t>
  </si>
  <si>
    <t>適任者がいればよい制度である。</t>
  </si>
  <si>
    <t>適切な場所・指導者であればよい環境であると思う。</t>
  </si>
  <si>
    <t>時と場合による</t>
  </si>
  <si>
    <t>人として最低限必要なこと全般</t>
  </si>
  <si>
    <t>関節群　反射活動　</t>
  </si>
  <si>
    <t>0</t>
  </si>
  <si>
    <t>なし</t>
  </si>
  <si>
    <t>特になし</t>
  </si>
  <si>
    <t>テレビ・動画にて</t>
  </si>
  <si>
    <t>全て</t>
  </si>
  <si>
    <t>情報収集</t>
  </si>
  <si>
    <t>すべては一瞬のために</t>
  </si>
  <si>
    <t>生徒たちの弛まぬ努力をはじめ周囲の方々からのご指導・ご鞭撻を含めた後方支援によるもの</t>
  </si>
  <si>
    <t>Ｂ</t>
    <phoneticPr fontId="2"/>
  </si>
  <si>
    <t>長距離</t>
  </si>
  <si>
    <t>顔の大きさ</t>
  </si>
  <si>
    <t>過度なトレーニング（毎日５ｋｍ以上走る）</t>
  </si>
  <si>
    <t>過度なトレーニング（毎日１０ｋｍ以上走る）</t>
  </si>
  <si>
    <t>過度なトレーニング（距離、時間、本数（セット数）が異常に多い）</t>
  </si>
  <si>
    <t>影響はない。土日休養日だと影響がある。</t>
  </si>
  <si>
    <t>ライセンス（公認コーチなど）所持者などはよいと思います。そのくらいライセンス制度を充実できる環境を期待したい。</t>
  </si>
  <si>
    <t>時期早々かなと思います。部活動の是非を考えること、部活動が学校生活における役割など議論（文科省）が必要</t>
  </si>
  <si>
    <t>進路指導</t>
  </si>
  <si>
    <t>大学駅伝チームの体幹トレーニング</t>
  </si>
  <si>
    <t>①　～　④</t>
  </si>
  <si>
    <t>０</t>
  </si>
  <si>
    <t>過剰な声だし、あいさつ</t>
  </si>
  <si>
    <t>日体協公認コーチ(陸上)日体協公認スポーツ指導員（陸上）</t>
  </si>
  <si>
    <t>小学生スポーツ塾の見学</t>
  </si>
  <si>
    <t>部活と勉強の両立</t>
  </si>
  <si>
    <t>自分のやりたい、指導したいことが浸透した</t>
  </si>
  <si>
    <t>Ｂ</t>
    <phoneticPr fontId="2"/>
  </si>
  <si>
    <t>体操</t>
    <rPh sb="0" eb="2">
      <t>タイソウ</t>
    </rPh>
    <phoneticPr fontId="2"/>
  </si>
  <si>
    <t>興味を持てるか</t>
  </si>
  <si>
    <t>休養日とはただやらなければよいではない。休養日でもできることはたくさんある。それがわかっていれば影響は少ないが、なんでもかんでも休みなさいでは向上心を阻害する。</t>
  </si>
  <si>
    <t>まず中学校の実情（教育の場である）を理解していれば良いが、ただ勝てば良いであるとか勝負が一番みたいなことを優先し、心の教育や中学校の先生との調和が取れないことがあっては絶対にならない。</t>
  </si>
  <si>
    <t>上記と同じ</t>
  </si>
  <si>
    <t>自分で栄養に関して知識を持つことがたいせつ</t>
  </si>
  <si>
    <t>それを実行できる意識が必要</t>
  </si>
  <si>
    <t>何ができるかを考える</t>
  </si>
  <si>
    <t>自分自身による体調管理</t>
  </si>
  <si>
    <t>人としての生き方</t>
  </si>
  <si>
    <t>技術の追求、4スタンス理論、冷静な判断</t>
  </si>
  <si>
    <t>分けられるものではない</t>
  </si>
  <si>
    <t>重要度の高いとか低いとかない</t>
  </si>
  <si>
    <t>コーチ資格、1種審判員カテゴリー1、国際審判資格カテゴリー2</t>
  </si>
  <si>
    <t>全日本選手権　3</t>
  </si>
  <si>
    <t>他校や大学での練習</t>
  </si>
  <si>
    <t>継続は力なり　　　年中無休（休みでもできることはある　休養するのも練習のうち）</t>
  </si>
  <si>
    <t>その学校の環境もあるが、あきらめない気持ちと情熱かも知れません。自分もまだまだです。</t>
  </si>
  <si>
    <t>Ｂ</t>
    <phoneticPr fontId="2"/>
  </si>
  <si>
    <t>幼児期の柔軟の大切さ</t>
    <rPh sb="0" eb="3">
      <t>ヨウジキ</t>
    </rPh>
    <rPh sb="4" eb="6">
      <t>ジュウナン</t>
    </rPh>
    <rPh sb="7" eb="9">
      <t>タイセツ</t>
    </rPh>
    <phoneticPr fontId="2"/>
  </si>
  <si>
    <t>楽しく遊びの中で才能を見つけていくことで無理に勧めてはいけない。</t>
    <rPh sb="0" eb="1">
      <t>タノ</t>
    </rPh>
    <rPh sb="3" eb="4">
      <t>アソ</t>
    </rPh>
    <rPh sb="6" eb="7">
      <t>ナカ</t>
    </rPh>
    <rPh sb="8" eb="10">
      <t>サイノウ</t>
    </rPh>
    <rPh sb="11" eb="12">
      <t>ミ</t>
    </rPh>
    <rPh sb="20" eb="22">
      <t>ムリ</t>
    </rPh>
    <rPh sb="23" eb="24">
      <t>スス</t>
    </rPh>
    <phoneticPr fontId="2"/>
  </si>
  <si>
    <t>本人の自覚が目覚めていないときに無理に競技を勧めることは避けるべきである。</t>
    <rPh sb="0" eb="2">
      <t>ホンニン</t>
    </rPh>
    <rPh sb="3" eb="5">
      <t>ジカク</t>
    </rPh>
    <rPh sb="6" eb="8">
      <t>メザ</t>
    </rPh>
    <rPh sb="16" eb="18">
      <t>ムリ</t>
    </rPh>
    <rPh sb="19" eb="21">
      <t>キョウギ</t>
    </rPh>
    <rPh sb="22" eb="23">
      <t>スス</t>
    </rPh>
    <rPh sb="28" eb="29">
      <t>サ</t>
    </rPh>
    <phoneticPr fontId="2"/>
  </si>
  <si>
    <t>興味がないのに勧めることは避けるべきである。</t>
    <rPh sb="0" eb="2">
      <t>キョウミ</t>
    </rPh>
    <rPh sb="7" eb="8">
      <t>スス</t>
    </rPh>
    <rPh sb="13" eb="14">
      <t>サ</t>
    </rPh>
    <phoneticPr fontId="2"/>
  </si>
  <si>
    <t>中学校の週2日の休養を推奨しているが、高校に入学して活躍する選手は幼児期より民間のクラブに通っていることが多い。部活動だけならば週2日の休養も良いと思う。</t>
    <rPh sb="0" eb="3">
      <t>チュウガクコウ</t>
    </rPh>
    <rPh sb="4" eb="5">
      <t>シュウ</t>
    </rPh>
    <rPh sb="6" eb="7">
      <t>ニチ</t>
    </rPh>
    <rPh sb="8" eb="10">
      <t>キュウヨウ</t>
    </rPh>
    <rPh sb="11" eb="13">
      <t>スイショウ</t>
    </rPh>
    <rPh sb="19" eb="21">
      <t>コウコウ</t>
    </rPh>
    <rPh sb="22" eb="24">
      <t>ニュウガク</t>
    </rPh>
    <rPh sb="26" eb="28">
      <t>カツヤク</t>
    </rPh>
    <rPh sb="30" eb="32">
      <t>センシュ</t>
    </rPh>
    <rPh sb="33" eb="36">
      <t>ヨウジキ</t>
    </rPh>
    <rPh sb="38" eb="40">
      <t>ミンカン</t>
    </rPh>
    <rPh sb="45" eb="46">
      <t>カヨ</t>
    </rPh>
    <rPh sb="53" eb="54">
      <t>オオ</t>
    </rPh>
    <rPh sb="56" eb="59">
      <t>ブカツドウ</t>
    </rPh>
    <rPh sb="64" eb="65">
      <t>シュウ</t>
    </rPh>
    <rPh sb="66" eb="67">
      <t>ニチ</t>
    </rPh>
    <rPh sb="68" eb="70">
      <t>キュウヨウ</t>
    </rPh>
    <rPh sb="71" eb="72">
      <t>ヨ</t>
    </rPh>
    <rPh sb="74" eb="75">
      <t>オモ</t>
    </rPh>
    <phoneticPr fontId="2"/>
  </si>
  <si>
    <t>本来は教師がやるべきであると思う。</t>
    <rPh sb="0" eb="2">
      <t>ホンライ</t>
    </rPh>
    <rPh sb="3" eb="5">
      <t>キョウシ</t>
    </rPh>
    <rPh sb="14" eb="15">
      <t>オモ</t>
    </rPh>
    <phoneticPr fontId="2"/>
  </si>
  <si>
    <t>良いことだと思う。しかし本人次第と思う。</t>
    <rPh sb="0" eb="1">
      <t>ヨ</t>
    </rPh>
    <rPh sb="6" eb="7">
      <t>オモ</t>
    </rPh>
    <rPh sb="12" eb="14">
      <t>ホンニン</t>
    </rPh>
    <rPh sb="14" eb="16">
      <t>シダイ</t>
    </rPh>
    <rPh sb="17" eb="18">
      <t>オモ</t>
    </rPh>
    <phoneticPr fontId="2"/>
  </si>
  <si>
    <t>体重の増加はケガにつながるため</t>
    <rPh sb="0" eb="2">
      <t>タイジュウ</t>
    </rPh>
    <rPh sb="3" eb="5">
      <t>ゾウカ</t>
    </rPh>
    <phoneticPr fontId="2"/>
  </si>
  <si>
    <t>特になし</t>
    <rPh sb="0" eb="1">
      <t>トク</t>
    </rPh>
    <phoneticPr fontId="2"/>
  </si>
  <si>
    <t>やる気をわかせる練習</t>
    <rPh sb="2" eb="3">
      <t>キ</t>
    </rPh>
    <rPh sb="8" eb="10">
      <t>レンシュウ</t>
    </rPh>
    <phoneticPr fontId="2"/>
  </si>
  <si>
    <t>自分を信じて毎日努力すること</t>
    <rPh sb="0" eb="2">
      <t>ジブン</t>
    </rPh>
    <rPh sb="3" eb="4">
      <t>シン</t>
    </rPh>
    <rPh sb="6" eb="8">
      <t>マイニチ</t>
    </rPh>
    <rPh sb="8" eb="10">
      <t>ドリョク</t>
    </rPh>
    <phoneticPr fontId="2"/>
  </si>
  <si>
    <t>インターハイ種目別の優勝があってから</t>
    <rPh sb="6" eb="9">
      <t>シュモクベツ</t>
    </rPh>
    <rPh sb="10" eb="12">
      <t>ユウショウ</t>
    </rPh>
    <phoneticPr fontId="2"/>
  </si>
  <si>
    <t>Ｂ</t>
    <phoneticPr fontId="2"/>
  </si>
  <si>
    <t>登山</t>
    <rPh sb="0" eb="2">
      <t>トザン</t>
    </rPh>
    <phoneticPr fontId="2"/>
  </si>
  <si>
    <t>とくになし</t>
  </si>
  <si>
    <t>ストレッチ等</t>
  </si>
  <si>
    <t>選手と巡り会えた</t>
  </si>
  <si>
    <t>Ｂ</t>
    <phoneticPr fontId="2"/>
  </si>
  <si>
    <t>強豪校に転勤したから。</t>
  </si>
  <si>
    <t>Ｂ</t>
    <phoneticPr fontId="2"/>
  </si>
  <si>
    <t>勝利至上主義</t>
  </si>
  <si>
    <t>成長を阻害し、怪我を招くような過度の負荷</t>
  </si>
  <si>
    <t>休養日にただ休むのではなく、ミーティングや振り返りの時間を設定できれば高校生になってからの競技力は上がると思われる。</t>
  </si>
  <si>
    <t>教員の仕事量軽減のためにはよいことだと思いますが、学校側の状況に合った外部指導者の選定、育成が課題だと考えます。</t>
  </si>
  <si>
    <t>教員の仕事量軽減のためにはよいことだと思いますが、スポーツを通じての愛校心や連帯感の醸成の機会を失われるのではないかという心配もあります。</t>
  </si>
  <si>
    <t xml:space="preserve">  never too late !</t>
  </si>
  <si>
    <t>経験の蓄積</t>
  </si>
  <si>
    <t>Ｂ</t>
    <phoneticPr fontId="2"/>
  </si>
  <si>
    <t>体が完成していないときから専門的なトレーニングを行うこと。</t>
  </si>
  <si>
    <t>過度なトレーニング。</t>
  </si>
  <si>
    <t>勝敗のみを意識した部活動。過度なトレーニング</t>
  </si>
  <si>
    <t>学校外での組織に関わる生徒が増えることも考えられるので、さほどトップ層は変わらない。</t>
  </si>
  <si>
    <t>顧問に指導力があれば、外部指導者との指導法との食い違いが心配されるが、導入できる部は積極的に導入してもかまわないのではないか。</t>
  </si>
  <si>
    <t>ある程度はもうすでに行われているので、問題ないと思われる。</t>
  </si>
  <si>
    <t>登山に必要な筋力トレーニング</t>
  </si>
  <si>
    <t>1</t>
  </si>
  <si>
    <t>基礎体力向上のため、ランニング</t>
  </si>
  <si>
    <t>生徒が前向きに大会にむけて取り組み始め、指導者との信頼関係が築けたから。</t>
  </si>
  <si>
    <t>自転車</t>
    <rPh sb="0" eb="3">
      <t>ジテンシャ</t>
    </rPh>
    <phoneticPr fontId="2"/>
  </si>
  <si>
    <t>運転免許
審判ライセンス</t>
  </si>
  <si>
    <t>安全第一</t>
  </si>
  <si>
    <t>環境と継続</t>
  </si>
  <si>
    <t>水泳</t>
    <rPh sb="0" eb="2">
      <t>スイエイ</t>
    </rPh>
    <phoneticPr fontId="2"/>
  </si>
  <si>
    <t>普段の練習方法を工夫すればさほど影響は無いと思う。</t>
  </si>
  <si>
    <t>水泳競技は早い段階からスイミングスクールでの練習になっているので、「部活動指導員」の引率が認められた方がありがたい。</t>
  </si>
  <si>
    <t>水泳競技は早い段階からスイミングスクールでの練習が中心になっている。</t>
  </si>
  <si>
    <t>（公財）日本体育協会公認スポーツ指導員（水泳競技）</t>
  </si>
  <si>
    <t>「せつに願えば遂げられる」</t>
  </si>
  <si>
    <t>情熱だと思う</t>
  </si>
  <si>
    <t>Ｂ</t>
    <phoneticPr fontId="2"/>
  </si>
  <si>
    <t>スキー</t>
    <phoneticPr fontId="2"/>
  </si>
  <si>
    <t>アルペン</t>
  </si>
  <si>
    <t>瞬発力　　バランス能力</t>
    <phoneticPr fontId="2"/>
  </si>
  <si>
    <t>専門的なトレーニングを押しつける</t>
  </si>
  <si>
    <t>影響は少ない
やる選手は自分でやると思う</t>
  </si>
  <si>
    <t>顧問の負担が減るというメリットと専門家が指導することにより選手の練習がよりハードになるなど、選手の負担は大きくなるデメリットがあると思う</t>
  </si>
  <si>
    <t>特に問題なし</t>
  </si>
  <si>
    <t>ビジョントレーニング</t>
  </si>
  <si>
    <t>日体協C級コーチ</t>
  </si>
  <si>
    <t>努力に勝る天才なし</t>
  </si>
  <si>
    <t>よい選手が入るようになった</t>
  </si>
  <si>
    <t>スキー</t>
    <phoneticPr fontId="2"/>
  </si>
  <si>
    <t>スキーアルペン</t>
  </si>
  <si>
    <t>クセのない基本動作が身についている</t>
    <phoneticPr fontId="2"/>
  </si>
  <si>
    <t>やらされる練習</t>
  </si>
  <si>
    <t>オーバートレーニング、勝利至上主義</t>
  </si>
  <si>
    <t>特に変わらない。</t>
  </si>
  <si>
    <t>専門性を持った指導者が指導する事に関しては問題ないと思う。しかし強くなれば活動の範囲が広がり、様々な制約が生まれてしまう可能性もある。</t>
  </si>
  <si>
    <t>時代の流れを感じます。小・中・高と連携した指導ができれば効果的だと思う。部活動の良さもあるが共存して行くことは、厳しいと思う。</t>
  </si>
  <si>
    <t>コーチ</t>
  </si>
  <si>
    <t>特に無し</t>
  </si>
  <si>
    <t>可能性がゼロでない限りあきらめない。</t>
  </si>
  <si>
    <t>3年間の見通しを立てて活動できるようになってから。基本の動きが理解できたこと。</t>
  </si>
  <si>
    <t>スキー</t>
    <phoneticPr fontId="2"/>
  </si>
  <si>
    <t xml:space="preserve">  専門的になりすぎて、一つの動きしか出来ない（動きの幅を狭めてしまう）ようにしないこと。</t>
  </si>
  <si>
    <t xml:space="preserve">  専門的になりすぎて、一つの動きしか出来ない（動きの幅を狭めてしまう）ようにしないこと。　　　　　早くに結果を求めすぎないこと。</t>
  </si>
  <si>
    <t>　結果だけを求める、勝利至上主義にならないこと。　　　　　　　　筋力的に無理をさせないこと。</t>
  </si>
  <si>
    <t>　体力的な部分では低下が懸念されるが、精神的な部分では燃え尽き症候群等が減るのではないか。　　　　　少なくとも週１日は休ませるべきであると思うし、やり過ぎは将来の芽を摘むことになりかねないと考えている。むしろ、高校生ぐらいから伸びていくような育て方をするべきではないか。</t>
  </si>
  <si>
    <t>　必ずしも専門的な先生が指導に当たっているわけではないだろうし、負担がかかりすぎているという現状では、外部指導者の活用は必要なことであると思う。ただし、その指導者が結果だけを求めるのではなく、その競技・活動を通じて生徒を育てるという観点に立つことが大切である。</t>
  </si>
  <si>
    <t>　上記と同様。</t>
  </si>
  <si>
    <t>掃除や、授業・部活動以外での活動</t>
  </si>
  <si>
    <t>体力トレーニング各種</t>
  </si>
  <si>
    <t>日体協：コーチ</t>
  </si>
  <si>
    <t>リーダー研修会等での指導</t>
  </si>
  <si>
    <t>一歩一歩　　前進</t>
  </si>
  <si>
    <t>たまたま良い選手に恵まれた。その後、何とか継続的に成績を残すことが出来たが、現在はやや低迷している。</t>
  </si>
  <si>
    <t>スケート</t>
    <phoneticPr fontId="2"/>
  </si>
  <si>
    <t>スピードスケート</t>
  </si>
  <si>
    <t>スケート姿勢時の膝の深い曲がり。
上半身と下半身の動作の協調性。</t>
    <phoneticPr fontId="2"/>
  </si>
  <si>
    <t>無駄に長い練習時間
休みのない練習計画
ウェイトトレーニング</t>
  </si>
  <si>
    <t>無駄に長い練習時間
休みのない練習計画</t>
  </si>
  <si>
    <t>どの競技も中学生時にやっておかなければならないことがあるはず。それが十分にできず、高校で新ためてやることになると明らかに競技力の低下が予想される。</t>
  </si>
  <si>
    <t>生徒や保護者との信頼関係が構築でき、教員同様休日もなく練習・競技会での指導をしてくれるなら大変良い。</t>
  </si>
  <si>
    <t>競技力向上を第一の目的とするなら、環境が整えばよいことだと思う。スケートのように競技人口や専門指導者（教員）が少なくなれば、そうならざるを得ない。</t>
  </si>
  <si>
    <t>過去の練習を見直して取り入れている</t>
  </si>
  <si>
    <t>全て必要</t>
  </si>
  <si>
    <t>Ｂ</t>
    <phoneticPr fontId="2"/>
  </si>
  <si>
    <t>スケート</t>
    <phoneticPr fontId="2"/>
  </si>
  <si>
    <t>無し</t>
  </si>
  <si>
    <t>本気。努力は裏切らない。</t>
  </si>
  <si>
    <t>選手はそこそこいたが、それまで専門の指導者がいなかった。</t>
  </si>
  <si>
    <t>ﾊﾞｽｹｯﾄﾎﾞｰﾙ</t>
    <phoneticPr fontId="2"/>
  </si>
  <si>
    <t>競技力の低下（基本動作の低下）。</t>
  </si>
  <si>
    <t>教員の負担を減らす事ではいいと思いますが、親子関係にある方がなるのは良くないと思います。</t>
  </si>
  <si>
    <t>いいと思います。教員の負担も減りますし、なるべく継続していれば高校に入学してからも、怪我などの体調不良にならないと思います。</t>
  </si>
  <si>
    <t>JBA公認B級コーチ、日本体育協会公認スポーツ指導者　　　</t>
  </si>
  <si>
    <t>泥臭さを大切に</t>
  </si>
  <si>
    <t>選手、保護者との信頼関係</t>
  </si>
  <si>
    <t>Ｂ</t>
    <phoneticPr fontId="2"/>
  </si>
  <si>
    <t>ﾊﾞｽｹｯﾄﾎﾞｰﾙ</t>
    <phoneticPr fontId="2"/>
  </si>
  <si>
    <t>筋力トレーニング、単調なトレーニング（走るだけなど、競技が嫌になってしまうような内容）
競技人口を増やす工夫をするべきで、興味関心を持たせる指導をするべき。</t>
  </si>
  <si>
    <t>ウエイトトレーニングなどは避けるべき
※専門性や知識を身に付けさせることをさせるべき</t>
  </si>
  <si>
    <t>平日に少ない活動時間（冬場は30分できないと聞いていますし、体育館種目は種目毎に割り当てる形で、週3回しか使えないとのことも聞いています）で、土日に部活動を有効に使えなくなるのは、明らかに競技力低下に繋がると思います。また、高校のレベルの高さについて行けない生徒が増加し、競技人口の減少も考えられると思います。</t>
  </si>
  <si>
    <t>当該種目を経験したことのない指導者や、部活動に対して意識が低い顧問にとっては、大いに活用すべきだと考えます。</t>
  </si>
  <si>
    <t>活動時間、場所、内容、協力体制等、学校部活動のレベル低下や規模の縮小が見られるのであれば、移行するべきだと考えます。</t>
  </si>
  <si>
    <t>３</t>
  </si>
  <si>
    <t>全部必要</t>
  </si>
  <si>
    <t>日本体育協会
公認コーチ</t>
  </si>
  <si>
    <t>堅忍不抜　　ひたむきに取り組む姿勢</t>
  </si>
  <si>
    <t>相手の能力を上回るための技術や考え方を学んだから。</t>
  </si>
  <si>
    <t>ﾊﾞｽｹｯﾄﾎﾞｰﾙ</t>
    <phoneticPr fontId="2"/>
  </si>
  <si>
    <t>スポーツ障害のリスクを伴うトレーニング</t>
  </si>
  <si>
    <t>やり方次第だと思います。</t>
  </si>
  <si>
    <t>利用の仕方によっては、非常に効果があることだと思います。</t>
  </si>
  <si>
    <t>メリット、デメリットがあるため、一概には動とはいえません。</t>
  </si>
  <si>
    <t>障害予防トレーニング</t>
  </si>
  <si>
    <t>コーチ資格</t>
  </si>
  <si>
    <t>徹底、覚悟</t>
  </si>
  <si>
    <t>生徒に考えさせて行う指導が上手くいったときから。</t>
  </si>
  <si>
    <t>シュート力</t>
    <rPh sb="4" eb="5">
      <t>リョク</t>
    </rPh>
    <phoneticPr fontId="2"/>
  </si>
  <si>
    <t>過激なトレーニング、練習</t>
    <rPh sb="0" eb="2">
      <t>カゲキ</t>
    </rPh>
    <rPh sb="10" eb="12">
      <t>レンシュウ</t>
    </rPh>
    <phoneticPr fontId="2"/>
  </si>
  <si>
    <t>基礎的な練習をおろそかにすること</t>
    <rPh sb="0" eb="3">
      <t>キソテキ</t>
    </rPh>
    <rPh sb="4" eb="6">
      <t>レンシュウ</t>
    </rPh>
    <phoneticPr fontId="2"/>
  </si>
  <si>
    <t>競技力そのものや体力は確実に低下すると思われるが、故障の予防などにはつながるのでメリットもあるのではないか。</t>
    <rPh sb="0" eb="3">
      <t>キョウギリョク</t>
    </rPh>
    <rPh sb="8" eb="10">
      <t>タイリョク</t>
    </rPh>
    <rPh sb="11" eb="13">
      <t>カクジツ</t>
    </rPh>
    <rPh sb="14" eb="16">
      <t>テイカ</t>
    </rPh>
    <rPh sb="19" eb="20">
      <t>オモ</t>
    </rPh>
    <rPh sb="25" eb="27">
      <t>コショウ</t>
    </rPh>
    <rPh sb="28" eb="30">
      <t>ヨボウ</t>
    </rPh>
    <phoneticPr fontId="2"/>
  </si>
  <si>
    <t>学校が置かれている立場や現状をよく理解していただけるのならば活用すべき。</t>
    <rPh sb="0" eb="2">
      <t>ガッコウ</t>
    </rPh>
    <rPh sb="3" eb="4">
      <t>オ</t>
    </rPh>
    <rPh sb="9" eb="11">
      <t>タチバ</t>
    </rPh>
    <rPh sb="12" eb="14">
      <t>ゲンジョウ</t>
    </rPh>
    <rPh sb="17" eb="19">
      <t>リカイ</t>
    </rPh>
    <rPh sb="30" eb="32">
      <t>カツヨウ</t>
    </rPh>
    <phoneticPr fontId="2"/>
  </si>
  <si>
    <t>部のレベルは学校によって異なるので、もっとやりたいこのためにも、競技力向上のためにもある程度は必要なことと思う。</t>
    <rPh sb="0" eb="1">
      <t>ブ</t>
    </rPh>
    <rPh sb="6" eb="8">
      <t>ガッコウ</t>
    </rPh>
    <rPh sb="12" eb="13">
      <t>コト</t>
    </rPh>
    <rPh sb="32" eb="35">
      <t>キョウギリョク</t>
    </rPh>
    <rPh sb="35" eb="37">
      <t>コウジョウ</t>
    </rPh>
    <rPh sb="44" eb="46">
      <t>テイド</t>
    </rPh>
    <rPh sb="47" eb="49">
      <t>ヒツヨウ</t>
    </rPh>
    <rPh sb="53" eb="54">
      <t>オモ</t>
    </rPh>
    <phoneticPr fontId="2"/>
  </si>
  <si>
    <t>オフェンスやディフェンスのシステム</t>
    <phoneticPr fontId="2"/>
  </si>
  <si>
    <t>公認コーチ</t>
    <rPh sb="0" eb="2">
      <t>コウニン</t>
    </rPh>
    <phoneticPr fontId="2"/>
  </si>
  <si>
    <t>それまでアシスタントとして学んできたことをコーチとして発揮できるようになったから</t>
    <rPh sb="13" eb="14">
      <t>マナ</t>
    </rPh>
    <rPh sb="27" eb="29">
      <t>ハッキ</t>
    </rPh>
    <phoneticPr fontId="2"/>
  </si>
  <si>
    <t>Ｂ</t>
    <phoneticPr fontId="2"/>
  </si>
  <si>
    <t>ラグビー</t>
    <phoneticPr fontId="2"/>
  </si>
  <si>
    <t>楽しくないで強制的にやらされること</t>
  </si>
  <si>
    <t>チャンスを与えないこと</t>
  </si>
  <si>
    <t>競技だけ追及させること。学業との両立をさせる。</t>
  </si>
  <si>
    <t>基礎体力が落ちること。高校でも部活動に対する意識も薄れてしまう。　　　　　　　　　　　　　　　　　　　　　　　　体力の二極化が進む。</t>
  </si>
  <si>
    <t>技術指導が先行してしまい、競技を通しての人間的成長の度合いが２つに分かれる。保護者から結果を求められるのは当たり前でそのために、出来ない生徒に時間を使えない。良い選手だけが育つ可能性がある。苦手な生徒がスポーツ離れする恐れがある。</t>
  </si>
  <si>
    <t>経済力のない家庭は、費用や送迎など困難なため体力の二極化が進む。スポーツ人口は減ってしまう恐れがある。中学校で気軽に出来るから部活をやっている生徒も多い。</t>
  </si>
  <si>
    <t>強化コーチ</t>
  </si>
  <si>
    <t>努力する才能は誰でも持てる。</t>
  </si>
  <si>
    <t>選手に恵まれたから</t>
  </si>
  <si>
    <t>コンタクト練習</t>
  </si>
  <si>
    <t>ブレイクダウンの攻防</t>
  </si>
  <si>
    <t>フィットネストレーニング</t>
  </si>
  <si>
    <t>ラグビーに関しては、ほとんど影響ない。
家庭学習時間が増えるなら、よい影響がある。</t>
  </si>
  <si>
    <t>顧問の力量による。「指導員」がメインになるようなら避けるべき。</t>
  </si>
  <si>
    <t>よいことだと思いますが、受け皿をどうするか？が大問題であると考えます。そこをクリアできれば、大変よいことだと思います。
特に小規模校によっては、個人競技しかない、チーム競技は○○だけと限定されているのは、可哀想な上、もったいない。</t>
  </si>
  <si>
    <t>ウェイトトレーニングの専門家</t>
  </si>
  <si>
    <t>新スタートコーチ</t>
  </si>
  <si>
    <t>栄養指導セミナーの開催</t>
  </si>
  <si>
    <t>「人間万事塞翁が馬」</t>
  </si>
  <si>
    <t>実力あるチームを県ベスト１２までしか上げてやれなかったこと。それを</t>
  </si>
  <si>
    <t>ラグビー</t>
    <phoneticPr fontId="2"/>
  </si>
  <si>
    <t>激しくプレーする本能的な要素</t>
  </si>
  <si>
    <t>勝利を優先させ、勝つことだけがスポーツの要素と思わせてしまうような指導</t>
  </si>
  <si>
    <t>基本的スキル指導なしに、精神的要素を優先した指導</t>
  </si>
  <si>
    <t>戦術行動を指導者が押しつけて、選手に考える事をさせない指導</t>
  </si>
  <si>
    <t>ジュニア期においては、基礎技能の習得が基本的に必要であり高校への競技力への影響は無いと思います。</t>
  </si>
  <si>
    <t>学校の先生と両立して外部指導者は指導するべき、学校の部活動は技術、勝利を追求するだけでなくスポーツを通しての教育でなければいけない。</t>
  </si>
  <si>
    <t>反対です。日本の学校の文化として部活動は学校で行うべき。</t>
  </si>
  <si>
    <t>練習開始、終了時の体重測定、アイスバス</t>
  </si>
  <si>
    <t>日誌の提出</t>
  </si>
  <si>
    <t>ダイナミックストレッチ、スポットコーチ委託</t>
  </si>
  <si>
    <t>2</t>
  </si>
  <si>
    <t>日本ラグビーフットボール協会　強化コーチ</t>
  </si>
  <si>
    <t>強豪チームの練習視察</t>
  </si>
  <si>
    <t>努力は運おも支配する</t>
  </si>
  <si>
    <t>誰が顧客であり、顧客が求めるものを理解してから。</t>
  </si>
  <si>
    <t>一時的には低下すると思う。しかし、中学校の指導者が毎日部活動を行いどれだけ伸ばせているか疑問である。中学生には少し時間的余裕を持たせても良いのではないかと考える。ちなみにラグビースクールは週１日の活動に限られる。それでもある程度技術的には向上が見られるので、他の運動部活動も同じことがいえるのではないか。</t>
  </si>
  <si>
    <t>その前に、活動日数を大きく減らしてみれば良いと思う。顧問をやりたくないから他の指導者に任せるような気がしてならない。もちろん、部活を指導したくない先生がいても悪くないが、負担にならないような、誰でも顧問ができるようなやり方を考えてもらいたい。教員がいてプラス外部コーチがいる形が望ましい。外部指導者任せになったら、かならず次の問題が現れる。</t>
  </si>
  <si>
    <t>環境があれば移行することは問題ないが、環境が整備されていない地域が多いので限られた場所・種目でしかできない。</t>
  </si>
  <si>
    <t>怪我の種類、大会（高校生最後の大会）による。</t>
  </si>
  <si>
    <t>順位はつけられない。</t>
  </si>
  <si>
    <t>日体協ラグビーフットボールコーチ</t>
  </si>
  <si>
    <t>明るく、楽しく、元気よく</t>
  </si>
  <si>
    <t>異動をきっかけに、めぐり合わせ、運</t>
  </si>
  <si>
    <t>サッカー</t>
    <phoneticPr fontId="2"/>
  </si>
  <si>
    <t>その選手が持つ雰囲気やオーラみたいなもの、身体的、精神的様々な要素がミックスしたものを感じ取れる指導者の眼が重要。</t>
    <phoneticPr fontId="2"/>
  </si>
  <si>
    <t>過度な押しつけと過度な活動。</t>
  </si>
  <si>
    <t>親の期待に応えられなくてもいいことをしっかり容認してやること。体力面、精神面での許容範囲を超えない指導。発育発達に課題を逸した指導。</t>
  </si>
  <si>
    <t>発育発達課題を逸した指導。</t>
  </si>
  <si>
    <t>競技力は、全体的には低下すると思うが、人生トータルで考える必要がある。指導者や学校の裁量、生徒の実態に合わせて行うのがいい。</t>
  </si>
  <si>
    <t>人材は、活用した方がよい。悪い面もあると思うが、指導者の人間性が重要である。</t>
  </si>
  <si>
    <t>サッカーでは、クラブ化が進んでおり、レベルアップが図られたが、少子化で、中学校の部員不足が、目立つ中、共存共栄の時代に入ったと考えている。（中学校も存続させないと、全員がクラブへいける環境ではない）</t>
  </si>
  <si>
    <t>ボトムアップ</t>
  </si>
  <si>
    <t>日本サッカー協会公認コーチＡ級ジェネラル</t>
  </si>
  <si>
    <t>地域のキッズから小学生、中学生までの一貫指導体制の構築を実践した（太田市にて）</t>
  </si>
  <si>
    <t>不動心</t>
  </si>
  <si>
    <t>選手に恵まれた。</t>
  </si>
  <si>
    <t>日本サッカー協会A級コーチ</t>
  </si>
  <si>
    <t>海外サッカーを見て取り入れている</t>
  </si>
  <si>
    <t>学ぶことをやめたら教えることをやめなければならない</t>
  </si>
  <si>
    <t>選手達との気持ちの共有</t>
  </si>
  <si>
    <t xml:space="preserve">このチーム（学校）で競技したいという強い意志。                                             </t>
    <phoneticPr fontId="2"/>
  </si>
  <si>
    <t>筋力トレーニング系</t>
  </si>
  <si>
    <t>個々の成長に応じて対応</t>
  </si>
  <si>
    <t>学校週五日制の導入と一緒で、やる子とやらない子の格差ができ、競技力の差が出てくる。</t>
  </si>
  <si>
    <t>能力や人間性において問題なければ必要なことである。</t>
  </si>
  <si>
    <t>サッカーではすでに移行しつつある。問題ないと考える。</t>
  </si>
  <si>
    <t>残さず食べる</t>
  </si>
  <si>
    <t>痛みの部位や程度によって判断</t>
  </si>
  <si>
    <t>フィジカルコーチの活用</t>
  </si>
  <si>
    <t>全て大切</t>
  </si>
  <si>
    <t>公認A級コーチ</t>
  </si>
  <si>
    <t>２年に一度全国研修参加</t>
  </si>
  <si>
    <t>学ぶことをやめたら、教えることをやめなければいけない。経験は何物にも代えがたい。</t>
  </si>
  <si>
    <t>自分が指導者として、様々な経験を積み始めたころに成果が上がり始めた。</t>
  </si>
  <si>
    <t>サッカー</t>
    <phoneticPr fontId="2"/>
  </si>
  <si>
    <t xml:space="preserve"> 私は、学力を重視し、人間力を大切にしています。</t>
    <phoneticPr fontId="2"/>
  </si>
  <si>
    <t>私は、運動種目を固定してしまうことです。</t>
  </si>
  <si>
    <t>特にありません。</t>
  </si>
  <si>
    <t>運動能力の低下や運動感覚の低下だと思います。</t>
  </si>
  <si>
    <t>私は、良くないと思います。教員自らが専門性に乏しくても自ら勉強し試行錯誤を重ねながら行うべきである。</t>
  </si>
  <si>
    <t>私は、反対です。社会体育の意義と部活動の意義の違いをもう一度再認識してそれぞれの良さを大切にしてほしいと思います。</t>
  </si>
  <si>
    <t>コーチ資格B級ライセンス</t>
  </si>
  <si>
    <t>人間育成</t>
  </si>
  <si>
    <t>自分を信じ、そして、人の話を聞き、地道な努力を諦めずに続けたことです。</t>
  </si>
  <si>
    <t>ﾊﾝﾄﾞﾎﾞｰﾙ</t>
    <phoneticPr fontId="2"/>
  </si>
  <si>
    <t>私（指導者）や学校に強く魅力を感じてくれて、このチームでプレーしたいという想いの強い者</t>
    <phoneticPr fontId="2"/>
  </si>
  <si>
    <t>専門種目をさせるのは良いが、方法や手立てに工夫がなく、競技規定のままのコートやボールでばかりプレーさせると、体格・体力の関係から、おかしな癖がついて、高校生になった時にプレーの幅が広がらない。</t>
  </si>
  <si>
    <t>球技において、フォーメーションばかりで（手っ取り早く勝利するため）選手を駒のように扱い、状況判断することを忘れさせてしまうこと。</t>
  </si>
  <si>
    <t>健康を考えた上での部活動の捕らえ方としては良いかもしれないが、スポーツの持つ感動を与えたりするような競技としての側面を考えた時には、日本人特徴などを一切無視した政策と言えると思う。勝利至上主義は・・・などということであれば、オリンピックでメダルの数をメディアが数えて報じたりすること自体、すべてやめてもらいたい。勝利を求める中で、スポーツに関わるから、多岐に渡って成長できるのに、スポーツのマイナス面ばかり大きく取り上げて、休みを増やせばよいなど、浅はか過ぎる。そんな考え方のもと全ての日本の子どもたちが成長していくならば、大人になって何か成し遂げようとするような希望にみちた日本人は激減して、それこそ日本社会全体がおかしくなる。　高校生への影響力は大きすぎると思う。限界値を超えるために日々努力し練習するものなのに、ただ部活動は娯楽のような扱いをされては。才能のみの戦いにしようとしているのか。練習時間などの確保によって、才能ない人間でも何か成し遂げられるのに。</t>
  </si>
  <si>
    <t>部活動とは、技術を高めるための場所なのか。学校生活全体を通して、1人1人の人間性や個性、家庭環境、学校での出来事、教員が学校で知りえる全てのことを加味して、部活動とは勝利を求める中で、その過程で、たくさんのものを得て成長していくもの。技術をその時間だけきて教えることは部活動ではない。心に響く声や行動は取れない。責任問題は学校側として確かに大きいが、それ以上に生徒の今後への成長に問題があると思う。</t>
  </si>
  <si>
    <t>海外の良いところだけを見て真似ようとしているとしか思えない。日本人が世界に誇れる、心のあり方や、誠実さや勤勉さなどの、根底が全て崩れると思う。勉強に目標のもてない生徒は学校で何に目標や楽しみを見出せば良いのか。教員として何を応援してあげれば良いのか。地域のクラブにそれだけの子どもを請け負える施設・人件費は存在しない、その為、子どもがスポーツする上で常にお金をかけなければできない状況になり、競技人口は激減する、また、家庭間での貧困の差が子どもに与える影響が更に大きく、分かりやすくなり、それこそ教育的側面から捉えても、大きな問題となっていくだろう。</t>
  </si>
  <si>
    <t>本人から出たいというだけの想いに普段からしている</t>
  </si>
  <si>
    <t>日々の基礎体力強化</t>
  </si>
  <si>
    <t>身だしなみ、親への対応、気遣い</t>
  </si>
  <si>
    <t>結構怒るが、普通のプレーも褒める。（承認）</t>
  </si>
  <si>
    <t>公認コーチ、Ｃ級審判員</t>
  </si>
  <si>
    <t>生徒現状から発想がわく</t>
  </si>
  <si>
    <t>読書・参考指導者の研究・中学クラブ手伝い</t>
  </si>
  <si>
    <t>最大限の努力、信は力なり</t>
  </si>
  <si>
    <t>生徒の今考えていることの理解、1人1人の視野の捕らえ方、良い個性の尊重</t>
  </si>
  <si>
    <t>左利き</t>
    <phoneticPr fontId="2"/>
  </si>
  <si>
    <t>本人の意志によるが、程度にもよる</t>
  </si>
  <si>
    <t>①　</t>
  </si>
  <si>
    <t>１</t>
  </si>
  <si>
    <t>コーチ指導員
審判</t>
  </si>
  <si>
    <t>指導者同士の交流</t>
  </si>
  <si>
    <t>苦しいときこそ頑張れ</t>
  </si>
  <si>
    <t>結果が出たから</t>
  </si>
  <si>
    <t>ﾊﾝﾄﾞﾎﾞｰﾙ</t>
    <phoneticPr fontId="2"/>
  </si>
  <si>
    <t>競技力の低下が懸念されます。</t>
  </si>
  <si>
    <t>学校内に競技専門の先生がいない場合、外部指導者に頼らざるを得ないと思います。</t>
  </si>
  <si>
    <t>今の学校現場をみると、時間はかかると思いますが、ヨーロッパ形のクラブ・道場等が、望ましいように思います。</t>
  </si>
  <si>
    <t>体幹トレーニング</t>
  </si>
  <si>
    <t>７～８</t>
  </si>
  <si>
    <t>ハンドボール指導員</t>
  </si>
  <si>
    <t>他チームの練習方法</t>
  </si>
  <si>
    <t>今思えば、選手に恵まれていました。</t>
  </si>
  <si>
    <t>ホッケー</t>
    <phoneticPr fontId="2"/>
  </si>
  <si>
    <t>この競技が好きな事</t>
  </si>
  <si>
    <t>体力的に過酷であってはならない</t>
  </si>
  <si>
    <t>自己の個性や能力を自由に表現できなくすること・指導者の思い込み指導</t>
  </si>
  <si>
    <t>小学校3～6年と同じ</t>
  </si>
  <si>
    <t>休養日を土日曜日にした場合、競技力は当然落ち込むこととなり、高校へ行ってから競技力を向上するのに時間がかかってしまうと思う。どうしても週２日の休養が必要であれば、土日をさけたらと思う。</t>
  </si>
  <si>
    <t>外部指導者と顧問の先生との連携が大切だと思う。お互いの意見交換を多くし、外部指導者の指導であっても、学校内部の活動にはクラブチームとは違った期待が含まれていることを見逃してはならない。</t>
  </si>
  <si>
    <t>大会等の引率者の問題等現在の決まりでは全国大会参加の引率は認められていません。移行するにはさまざまな問題を解決してからになると思いますが、現在の部活動のままでよいと思います。</t>
  </si>
  <si>
    <t>ルールの変更により、練習メニューを変えている</t>
  </si>
  <si>
    <t>指導員</t>
  </si>
  <si>
    <t>チームワーク、対戦相手を思いやる心。</t>
  </si>
  <si>
    <t>選手となんでも話せる距離感を保ち指導した。</t>
  </si>
  <si>
    <t>ｿﾌﾄﾎﾞｰﾙ</t>
    <phoneticPr fontId="2"/>
  </si>
  <si>
    <t>投球のスピード</t>
    <rPh sb="0" eb="2">
      <t>トウキュウ</t>
    </rPh>
    <phoneticPr fontId="2"/>
  </si>
  <si>
    <t>筋力トレーニング</t>
    <rPh sb="0" eb="2">
      <t>キンリョク</t>
    </rPh>
    <phoneticPr fontId="2"/>
  </si>
  <si>
    <t>コーチ</t>
    <phoneticPr fontId="2"/>
  </si>
  <si>
    <t>今、全力を！</t>
    <rPh sb="0" eb="1">
      <t>イマ</t>
    </rPh>
    <rPh sb="2" eb="4">
      <t>ゼンリョク</t>
    </rPh>
    <phoneticPr fontId="2"/>
  </si>
  <si>
    <t>教えている選手が3年生になり考えていることが伝わりやすくなった。</t>
    <rPh sb="0" eb="1">
      <t>オシ</t>
    </rPh>
    <rPh sb="5" eb="7">
      <t>センシュ</t>
    </rPh>
    <rPh sb="9" eb="11">
      <t>ネンセイ</t>
    </rPh>
    <rPh sb="14" eb="15">
      <t>カンガ</t>
    </rPh>
    <rPh sb="22" eb="23">
      <t>ツタ</t>
    </rPh>
    <phoneticPr fontId="2"/>
  </si>
  <si>
    <t>ｿﾌﾄﾎﾞｰﾙ</t>
    <phoneticPr fontId="2"/>
  </si>
  <si>
    <t>勝利主義　怒ること</t>
    <rPh sb="0" eb="2">
      <t>ショウリ</t>
    </rPh>
    <rPh sb="2" eb="4">
      <t>シュギ</t>
    </rPh>
    <rPh sb="5" eb="6">
      <t>オコ</t>
    </rPh>
    <phoneticPr fontId="2"/>
  </si>
  <si>
    <t>怒りすぎること</t>
    <rPh sb="0" eb="1">
      <t>オコ</t>
    </rPh>
    <phoneticPr fontId="2"/>
  </si>
  <si>
    <t>平日の二日間であれば特に問題ないと考えます。</t>
    <rPh sb="0" eb="2">
      <t>ヘイジツ</t>
    </rPh>
    <rPh sb="3" eb="6">
      <t>フツカカン</t>
    </rPh>
    <rPh sb="10" eb="11">
      <t>トク</t>
    </rPh>
    <rPh sb="12" eb="14">
      <t>モンダイ</t>
    </rPh>
    <rPh sb="17" eb="18">
      <t>カンガ</t>
    </rPh>
    <phoneticPr fontId="2"/>
  </si>
  <si>
    <t>専門的知識のある指導者がいるということはとても重要。ただし、やり方を間違えると困る。</t>
    <rPh sb="0" eb="3">
      <t>センモンテキ</t>
    </rPh>
    <rPh sb="3" eb="5">
      <t>チシキ</t>
    </rPh>
    <rPh sb="8" eb="11">
      <t>シドウシャ</t>
    </rPh>
    <rPh sb="23" eb="25">
      <t>ジュウヨウ</t>
    </rPh>
    <rPh sb="32" eb="33">
      <t>カタ</t>
    </rPh>
    <rPh sb="34" eb="36">
      <t>マチガ</t>
    </rPh>
    <rPh sb="39" eb="40">
      <t>コマ</t>
    </rPh>
    <phoneticPr fontId="2"/>
  </si>
  <si>
    <t>中学校の部活動はとても重要。クラブ化が進むと中学校の大会やチームがなくなり、また、学力の低下にもつながると考える。文武両道は大切。</t>
    <rPh sb="0" eb="3">
      <t>チュウガクコウ</t>
    </rPh>
    <rPh sb="4" eb="7">
      <t>ブカツドウ</t>
    </rPh>
    <rPh sb="11" eb="13">
      <t>ジュウヨウ</t>
    </rPh>
    <rPh sb="17" eb="18">
      <t>カ</t>
    </rPh>
    <rPh sb="19" eb="20">
      <t>スス</t>
    </rPh>
    <rPh sb="22" eb="25">
      <t>チュウガクコウ</t>
    </rPh>
    <rPh sb="26" eb="28">
      <t>タイカイ</t>
    </rPh>
    <rPh sb="41" eb="43">
      <t>ガクリョク</t>
    </rPh>
    <rPh sb="44" eb="46">
      <t>テイカ</t>
    </rPh>
    <rPh sb="53" eb="54">
      <t>カンガ</t>
    </rPh>
    <rPh sb="57" eb="61">
      <t>ブンブリョウドウ</t>
    </rPh>
    <rPh sb="62" eb="64">
      <t>タイセツ</t>
    </rPh>
    <phoneticPr fontId="2"/>
  </si>
  <si>
    <t>食べたいものを食べさせる。</t>
    <rPh sb="0" eb="1">
      <t>タ</t>
    </rPh>
    <rPh sb="7" eb="8">
      <t>タ</t>
    </rPh>
    <phoneticPr fontId="2"/>
  </si>
  <si>
    <t>トレーニング・栄養学</t>
    <rPh sb="7" eb="10">
      <t>エイヨウガク</t>
    </rPh>
    <phoneticPr fontId="2"/>
  </si>
  <si>
    <t>コーチ</t>
    <phoneticPr fontId="2"/>
  </si>
  <si>
    <t>リーグ、国際大会</t>
    <rPh sb="4" eb="6">
      <t>コクサイ</t>
    </rPh>
    <rPh sb="6" eb="8">
      <t>タイカイ</t>
    </rPh>
    <phoneticPr fontId="2"/>
  </si>
  <si>
    <t>ピッチングクリニックを行っている。</t>
    <rPh sb="11" eb="12">
      <t>オコナ</t>
    </rPh>
    <phoneticPr fontId="2"/>
  </si>
  <si>
    <t>ＦＯＲ　ＴＨＥ　ＴＥＡＭ　感謝・好奇心・覚悟</t>
    <rPh sb="13" eb="15">
      <t>カンシャ</t>
    </rPh>
    <rPh sb="16" eb="19">
      <t>コウキシン</t>
    </rPh>
    <rPh sb="20" eb="22">
      <t>カクゴ</t>
    </rPh>
    <phoneticPr fontId="2"/>
  </si>
  <si>
    <t>周りの方々からの助言</t>
    <rPh sb="0" eb="1">
      <t>マワ</t>
    </rPh>
    <rPh sb="3" eb="5">
      <t>カタガタ</t>
    </rPh>
    <rPh sb="8" eb="10">
      <t>ジョゲン</t>
    </rPh>
    <phoneticPr fontId="2"/>
  </si>
  <si>
    <t>ｿﾌﾄﾎﾞｰﾙ</t>
    <phoneticPr fontId="2"/>
  </si>
  <si>
    <t>特に変化なし</t>
    <rPh sb="0" eb="1">
      <t>トク</t>
    </rPh>
    <rPh sb="2" eb="4">
      <t>ヘンカ</t>
    </rPh>
    <phoneticPr fontId="2"/>
  </si>
  <si>
    <t>ソフトボール指導員</t>
    <rPh sb="6" eb="9">
      <t>シドウイン</t>
    </rPh>
    <phoneticPr fontId="2"/>
  </si>
  <si>
    <t>基礎基本の徹底</t>
    <rPh sb="0" eb="2">
      <t>キソ</t>
    </rPh>
    <rPh sb="2" eb="4">
      <t>キホン</t>
    </rPh>
    <rPh sb="5" eb="7">
      <t>テッテイ</t>
    </rPh>
    <phoneticPr fontId="2"/>
  </si>
  <si>
    <t>力のある選手が集まってきた</t>
    <rPh sb="0" eb="1">
      <t>チカラ</t>
    </rPh>
    <rPh sb="4" eb="6">
      <t>センシュ</t>
    </rPh>
    <rPh sb="7" eb="8">
      <t>アツ</t>
    </rPh>
    <phoneticPr fontId="2"/>
  </si>
  <si>
    <t>コーチ資格</t>
    <rPh sb="3" eb="5">
      <t>シカク</t>
    </rPh>
    <phoneticPr fontId="2"/>
  </si>
  <si>
    <t>副顧問が入ってから</t>
    <rPh sb="0" eb="1">
      <t>フク</t>
    </rPh>
    <rPh sb="1" eb="3">
      <t>コモン</t>
    </rPh>
    <rPh sb="4" eb="5">
      <t>ハイ</t>
    </rPh>
    <phoneticPr fontId="2"/>
  </si>
  <si>
    <t>その競技を嫌いにしてしまうこと。大きなケガをさせてしまうこと。</t>
    <rPh sb="2" eb="4">
      <t>キョウギ</t>
    </rPh>
    <rPh sb="5" eb="6">
      <t>キラ</t>
    </rPh>
    <rPh sb="16" eb="17">
      <t>オオ</t>
    </rPh>
    <phoneticPr fontId="2"/>
  </si>
  <si>
    <t>将来に関わるケガをさせてしまうこと。</t>
    <rPh sb="0" eb="2">
      <t>ショウライ</t>
    </rPh>
    <rPh sb="3" eb="4">
      <t>カカ</t>
    </rPh>
    <phoneticPr fontId="2"/>
  </si>
  <si>
    <t>先生方の負担を減らせるのなら良いと思うが、結局負担が増えてしまいそうな気がする。</t>
    <rPh sb="0" eb="3">
      <t>センセイガタ</t>
    </rPh>
    <rPh sb="4" eb="6">
      <t>フタン</t>
    </rPh>
    <rPh sb="7" eb="8">
      <t>ヘ</t>
    </rPh>
    <rPh sb="14" eb="15">
      <t>ヨ</t>
    </rPh>
    <rPh sb="17" eb="18">
      <t>オモ</t>
    </rPh>
    <rPh sb="21" eb="23">
      <t>ケッキョク</t>
    </rPh>
    <rPh sb="23" eb="25">
      <t>フタン</t>
    </rPh>
    <rPh sb="26" eb="27">
      <t>フ</t>
    </rPh>
    <rPh sb="35" eb="36">
      <t>キ</t>
    </rPh>
    <phoneticPr fontId="2"/>
  </si>
  <si>
    <t>生活指導面がおろそかになってしまう気がする。</t>
    <rPh sb="0" eb="2">
      <t>セイカツ</t>
    </rPh>
    <rPh sb="2" eb="4">
      <t>シドウ</t>
    </rPh>
    <rPh sb="4" eb="5">
      <t>メン</t>
    </rPh>
    <rPh sb="17" eb="18">
      <t>キ</t>
    </rPh>
    <phoneticPr fontId="2"/>
  </si>
  <si>
    <t>家族そろって食事をとること</t>
    <rPh sb="0" eb="2">
      <t>カゾク</t>
    </rPh>
    <rPh sb="6" eb="8">
      <t>ショクジ</t>
    </rPh>
    <phoneticPr fontId="2"/>
  </si>
  <si>
    <t>メンタルコーチによるメンタルトレーニング</t>
    <phoneticPr fontId="2"/>
  </si>
  <si>
    <t>なし</t>
    <phoneticPr fontId="2"/>
  </si>
  <si>
    <t>文武両道</t>
    <phoneticPr fontId="2"/>
  </si>
  <si>
    <t>Ｂ</t>
    <phoneticPr fontId="2"/>
  </si>
  <si>
    <t>股関節を鍛えるアップ</t>
    <rPh sb="0" eb="3">
      <t>コカンセツ</t>
    </rPh>
    <rPh sb="4" eb="5">
      <t>キタ</t>
    </rPh>
    <phoneticPr fontId="2"/>
  </si>
  <si>
    <t>10～12</t>
    <phoneticPr fontId="2"/>
  </si>
  <si>
    <t>おおたスポーツアカデミー</t>
    <phoneticPr fontId="2"/>
  </si>
  <si>
    <t>おおたスポーツアカデミーで週1回小中学生と一緒に練習している。</t>
    <rPh sb="13" eb="14">
      <t>シュウ</t>
    </rPh>
    <rPh sb="15" eb="16">
      <t>カイ</t>
    </rPh>
    <rPh sb="16" eb="20">
      <t>ショウチュウガクセイ</t>
    </rPh>
    <rPh sb="21" eb="23">
      <t>イッショ</t>
    </rPh>
    <rPh sb="24" eb="26">
      <t>レンシュウ</t>
    </rPh>
    <phoneticPr fontId="2"/>
  </si>
  <si>
    <t>特にありませんが、私自身、「選手は偉いな」と思っています。</t>
    <rPh sb="0" eb="1">
      <t>トク</t>
    </rPh>
    <rPh sb="9" eb="10">
      <t>ワタシ</t>
    </rPh>
    <rPh sb="10" eb="12">
      <t>ジシン</t>
    </rPh>
    <rPh sb="14" eb="16">
      <t>センシュ</t>
    </rPh>
    <rPh sb="17" eb="18">
      <t>エラ</t>
    </rPh>
    <rPh sb="22" eb="23">
      <t>オモ</t>
    </rPh>
    <phoneticPr fontId="2"/>
  </si>
  <si>
    <t>選手が素晴らしかったこと</t>
    <rPh sb="0" eb="2">
      <t>センシュ</t>
    </rPh>
    <rPh sb="3" eb="5">
      <t>スバ</t>
    </rPh>
    <phoneticPr fontId="2"/>
  </si>
  <si>
    <t>軟式野球</t>
    <rPh sb="0" eb="4">
      <t>ナンシキヤキュウ</t>
    </rPh>
    <phoneticPr fontId="2"/>
  </si>
  <si>
    <t>巧緻性・柔軟性・判断力</t>
  </si>
  <si>
    <t>競技に対する意欲を失わせること・燃え尽きさせること</t>
  </si>
  <si>
    <t>たとえ部活が２日間休みになっても、クラブ等での活動は続くと思うので、大きな変化はないと思う。</t>
  </si>
  <si>
    <t>どれも重要で選べません</t>
  </si>
  <si>
    <t>自ら考え、何をすべきか判断し、結論を出す</t>
  </si>
  <si>
    <t>選手に恵まれたため。</t>
  </si>
  <si>
    <t>競技を楽しむことが優先。できないからと言って、過度な指導を行うことは、絶対に避けるべき。</t>
  </si>
  <si>
    <t>（同上）</t>
  </si>
  <si>
    <t>過度な練習（肘や腰など、故障者・故障経験者が多い。）</t>
  </si>
  <si>
    <t>ケガをする生徒が増えている中、休養日を設けることによって、体への負担も減り、競技できる期間が長くなるのではないかと思う。</t>
  </si>
  <si>
    <t>専門知識を持った指導者が指導することによって、競技力の向上に繋がると思う。その反面、「学校教育としての部活動」を考えたとき、「勝つ」ということに偏った指導にならないか心配。</t>
  </si>
  <si>
    <t>学校としての部活動はあった方が良いと思うが、上を目指す、目指せる選手などにおいては、外部での指導を受けやすくする環境をつくっていくことは良いと思う。</t>
  </si>
  <si>
    <t>2と3</t>
  </si>
  <si>
    <t>規範意識などの向上</t>
  </si>
  <si>
    <t>１と２と３</t>
  </si>
  <si>
    <t>当たり前のことを当たり前にできるようになる</t>
  </si>
  <si>
    <t>練習にしっかり取り組める生徒が増えたため</t>
  </si>
  <si>
    <t>肩の強さ、グラブ捌きを含めた守備力</t>
    <phoneticPr fontId="2"/>
  </si>
  <si>
    <t>筋力トレーニングと叱ってばかりの指導。</t>
  </si>
  <si>
    <t>異常なほどの長時間練習</t>
  </si>
  <si>
    <t>異常なほどの長時間練習と指導者へ保護者からの口出し。</t>
  </si>
  <si>
    <t>生徒に聞くと現状でも週２日程度の休養日を設定してる中学校もあり大きな影響は無いと思える。成長期に無理な活動をしないほうが怪我等の防止につながり高校入学後、支障なく活動できることにもなると思われる。
一方、年々中高生の体力低下を感じており、高校入学後の休養日が少なくなり尚且つ長時間練習になると、中学校時代との活動の差に戸惑う面もあるのではないかと思われる。</t>
  </si>
  <si>
    <t>技術的な指導については良いことだと思うが、部の運営や引率等については教員がするべきことだと思う。怪我・事故などの対応等も含めて、学校管理化での部活動であるのならば外部指導者に大きな役割を負担してもらうまでやる必要は無い。</t>
  </si>
  <si>
    <t>地域間格差や競技によっても違いがあるので現状では中途半端な形になってしまう。実施するのであれば完全に中学校の部活自体をなくすような形にしないと難しい。中学校、指導者が対応できる範囲での部活動を維持していけばよいのではないか。</t>
  </si>
  <si>
    <t>目標がその日その日を支配する</t>
  </si>
  <si>
    <t>それまで勝てなかったことを分析し活動内容の改善。様々な経験を積んだこと。</t>
  </si>
  <si>
    <t xml:space="preserve">筋肉や骨の成長が伴わない状態での肘や膝等、極端に関節に負担がかかる運動
</t>
  </si>
  <si>
    <t>休養日の活用法や練習の参加意欲や態度は、選手や指導者の意識次第であるため、さほど問題はないと考えている。
身体を休ませられる分、自分のプレーを映像を活用・分析した科学的なトレーニングが可能になるため、マイナスのイメージはない。</t>
  </si>
  <si>
    <t>技術面の指導はありがたい。</t>
  </si>
  <si>
    <t>野球はプロ以外なし</t>
  </si>
  <si>
    <t>岡山・宮城・神奈川で講師として参加</t>
  </si>
  <si>
    <t>負けない野球　「感・気・心・力」</t>
  </si>
  <si>
    <t>選手の意識改革、強豪校との練習試合、関東大会連続出場</t>
  </si>
  <si>
    <t>硬式野球</t>
    <rPh sb="0" eb="2">
      <t>コウシキ</t>
    </rPh>
    <rPh sb="2" eb="4">
      <t>ヤキュウ</t>
    </rPh>
    <phoneticPr fontId="2"/>
  </si>
  <si>
    <t>専門の方に指導をお願いする</t>
    <rPh sb="0" eb="2">
      <t>センモン</t>
    </rPh>
    <rPh sb="3" eb="4">
      <t>カタ</t>
    </rPh>
    <rPh sb="5" eb="7">
      <t>シドウ</t>
    </rPh>
    <rPh sb="9" eb="10">
      <t>ネガ</t>
    </rPh>
    <phoneticPr fontId="2"/>
  </si>
  <si>
    <t>県内外関係なく練習試合</t>
    <rPh sb="0" eb="3">
      <t>ケンナイガイ</t>
    </rPh>
    <rPh sb="3" eb="5">
      <t>カンケイ</t>
    </rPh>
    <rPh sb="7" eb="9">
      <t>レンシュウ</t>
    </rPh>
    <rPh sb="9" eb="11">
      <t>ジアイ</t>
    </rPh>
    <phoneticPr fontId="2"/>
  </si>
  <si>
    <t>不如人和</t>
    <rPh sb="0" eb="1">
      <t>フ</t>
    </rPh>
    <rPh sb="1" eb="2">
      <t>ゴト</t>
    </rPh>
    <rPh sb="2" eb="3">
      <t>ジン</t>
    </rPh>
    <rPh sb="3" eb="4">
      <t>ワ</t>
    </rPh>
    <phoneticPr fontId="2"/>
  </si>
  <si>
    <t>群馬県の優勝</t>
    <rPh sb="0" eb="3">
      <t>グンマケン</t>
    </rPh>
    <rPh sb="4" eb="6">
      <t>ユウショウ</t>
    </rPh>
    <phoneticPr fontId="2"/>
  </si>
  <si>
    <t>足の速い選手、肩の強い選手</t>
    <rPh sb="0" eb="1">
      <t>アシ</t>
    </rPh>
    <rPh sb="2" eb="3">
      <t>ハヤ</t>
    </rPh>
    <rPh sb="4" eb="6">
      <t>センシュ</t>
    </rPh>
    <rPh sb="7" eb="8">
      <t>カタ</t>
    </rPh>
    <rPh sb="9" eb="10">
      <t>ツヨ</t>
    </rPh>
    <rPh sb="11" eb="13">
      <t>センシュ</t>
    </rPh>
    <phoneticPr fontId="2"/>
  </si>
  <si>
    <t>基礎体力の低下が心配である。</t>
    <rPh sb="0" eb="2">
      <t>キソ</t>
    </rPh>
    <rPh sb="2" eb="4">
      <t>タイリョク</t>
    </rPh>
    <rPh sb="5" eb="7">
      <t>テイカ</t>
    </rPh>
    <rPh sb="8" eb="10">
      <t>シンパイ</t>
    </rPh>
    <phoneticPr fontId="2"/>
  </si>
  <si>
    <t>適任者であればよいと思う。</t>
    <rPh sb="0" eb="3">
      <t>テキニンシャ</t>
    </rPh>
    <rPh sb="10" eb="11">
      <t>オモ</t>
    </rPh>
    <phoneticPr fontId="2"/>
  </si>
  <si>
    <t>わからない？</t>
    <phoneticPr fontId="2"/>
  </si>
  <si>
    <t>教員免許</t>
    <rPh sb="0" eb="2">
      <t>キョウイン</t>
    </rPh>
    <rPh sb="2" eb="4">
      <t>メンキョ</t>
    </rPh>
    <phoneticPr fontId="2"/>
  </si>
  <si>
    <t>努力と練習は嘘をつかない</t>
    <rPh sb="0" eb="2">
      <t>ドリョク</t>
    </rPh>
    <rPh sb="3" eb="5">
      <t>レンシュウ</t>
    </rPh>
    <rPh sb="6" eb="7">
      <t>ウソ</t>
    </rPh>
    <phoneticPr fontId="2"/>
  </si>
  <si>
    <t>選手との信頼関係がよかったと思う。</t>
    <rPh sb="0" eb="2">
      <t>センシュ</t>
    </rPh>
    <rPh sb="4" eb="6">
      <t>シンライ</t>
    </rPh>
    <rPh sb="6" eb="8">
      <t>カンケイ</t>
    </rPh>
    <rPh sb="14" eb="15">
      <t>オモ</t>
    </rPh>
    <phoneticPr fontId="2"/>
  </si>
  <si>
    <t>スポーツを嫌いにさせるような言葉をかけること。特に結果を見て思い通りにならないことを責める言葉は避けるべきだと思います。</t>
    <rPh sb="5" eb="6">
      <t>キラ</t>
    </rPh>
    <rPh sb="14" eb="16">
      <t>コトバ</t>
    </rPh>
    <rPh sb="23" eb="24">
      <t>トク</t>
    </rPh>
    <rPh sb="25" eb="27">
      <t>ケッカ</t>
    </rPh>
    <rPh sb="28" eb="29">
      <t>ミ</t>
    </rPh>
    <rPh sb="30" eb="31">
      <t>オモ</t>
    </rPh>
    <rPh sb="32" eb="33">
      <t>ドオ</t>
    </rPh>
    <rPh sb="42" eb="43">
      <t>セ</t>
    </rPh>
    <rPh sb="45" eb="47">
      <t>コトバ</t>
    </rPh>
    <rPh sb="48" eb="49">
      <t>サ</t>
    </rPh>
    <rPh sb="55" eb="56">
      <t>オモ</t>
    </rPh>
    <phoneticPr fontId="2"/>
  </si>
  <si>
    <t>週2回の休養日というよりも、残りの5日間で何をやるかが大事だと思います。5日間が充実したものであれば2日間の休養はよいと思います。</t>
    <rPh sb="0" eb="1">
      <t>シュウ</t>
    </rPh>
    <rPh sb="2" eb="3">
      <t>カイ</t>
    </rPh>
    <rPh sb="4" eb="7">
      <t>キュウヨウビ</t>
    </rPh>
    <rPh sb="14" eb="15">
      <t>ノコ</t>
    </rPh>
    <rPh sb="18" eb="20">
      <t>ニチカン</t>
    </rPh>
    <rPh sb="21" eb="22">
      <t>ナニ</t>
    </rPh>
    <rPh sb="27" eb="29">
      <t>ダイジ</t>
    </rPh>
    <rPh sb="31" eb="32">
      <t>オモ</t>
    </rPh>
    <rPh sb="37" eb="39">
      <t>ニチカン</t>
    </rPh>
    <rPh sb="40" eb="42">
      <t>ジュウジツ</t>
    </rPh>
    <rPh sb="51" eb="53">
      <t>ニチカン</t>
    </rPh>
    <rPh sb="54" eb="56">
      <t>キュウヨウ</t>
    </rPh>
    <rPh sb="60" eb="61">
      <t>オモ</t>
    </rPh>
    <phoneticPr fontId="2"/>
  </si>
  <si>
    <t>校内指導者の先生が必要だと思えばよいことだと思います。</t>
    <rPh sb="0" eb="2">
      <t>コウナイ</t>
    </rPh>
    <rPh sb="2" eb="5">
      <t>シドウシャ</t>
    </rPh>
    <rPh sb="6" eb="8">
      <t>センセイ</t>
    </rPh>
    <rPh sb="9" eb="11">
      <t>ヒツヨウ</t>
    </rPh>
    <rPh sb="13" eb="14">
      <t>オモ</t>
    </rPh>
    <rPh sb="22" eb="23">
      <t>オモ</t>
    </rPh>
    <phoneticPr fontId="2"/>
  </si>
  <si>
    <t>学校単位ではなく、幅を広げて活動することは良いと思います。</t>
    <rPh sb="0" eb="2">
      <t>ガッコウ</t>
    </rPh>
    <rPh sb="2" eb="4">
      <t>タンイ</t>
    </rPh>
    <rPh sb="9" eb="10">
      <t>ハバ</t>
    </rPh>
    <rPh sb="11" eb="12">
      <t>ヒロ</t>
    </rPh>
    <rPh sb="14" eb="16">
      <t>カツドウ</t>
    </rPh>
    <rPh sb="21" eb="22">
      <t>ヨ</t>
    </rPh>
    <rPh sb="24" eb="25">
      <t>オモ</t>
    </rPh>
    <phoneticPr fontId="2"/>
  </si>
  <si>
    <t>本人の意志と専門家による判断が良いと思います。</t>
    <rPh sb="0" eb="2">
      <t>ホンニン</t>
    </rPh>
    <rPh sb="3" eb="5">
      <t>イシ</t>
    </rPh>
    <rPh sb="6" eb="9">
      <t>センモンカ</t>
    </rPh>
    <rPh sb="12" eb="14">
      <t>ハンダン</t>
    </rPh>
    <rPh sb="15" eb="16">
      <t>ヨ</t>
    </rPh>
    <rPh sb="18" eb="19">
      <t>オモ</t>
    </rPh>
    <phoneticPr fontId="2"/>
  </si>
  <si>
    <t>凡事徹底</t>
    <rPh sb="0" eb="1">
      <t>ボン</t>
    </rPh>
    <rPh sb="1" eb="2">
      <t>ジ</t>
    </rPh>
    <rPh sb="2" eb="4">
      <t>テッテイ</t>
    </rPh>
    <phoneticPr fontId="2"/>
  </si>
  <si>
    <t>選手一人一人との会話を多くするようにしてから</t>
    <rPh sb="0" eb="2">
      <t>センシュ</t>
    </rPh>
    <rPh sb="2" eb="4">
      <t>ヒトリ</t>
    </rPh>
    <rPh sb="4" eb="6">
      <t>ヒトリ</t>
    </rPh>
    <rPh sb="8" eb="10">
      <t>カイワ</t>
    </rPh>
    <rPh sb="11" eb="12">
      <t>オオ</t>
    </rPh>
    <phoneticPr fontId="2"/>
  </si>
  <si>
    <t>Ｂ</t>
    <phoneticPr fontId="2"/>
  </si>
  <si>
    <t>ﾊﾞﾚｰﾎﾞｰﾙ</t>
    <phoneticPr fontId="2"/>
  </si>
  <si>
    <t>球技であれば、球際の巧緻性が劣ってくることが考えられる。経験による、ボール感覚が多少なりとも変わってくると思われる。</t>
  </si>
  <si>
    <t>その中学校の実情にあったことならば、生徒のためであるならば必要だと思う。</t>
  </si>
  <si>
    <t>中学生期という限られたじきなので、教育活動という立場であるならば学校で行うべきだと思う。また。競技の種目性にもよると思われる。</t>
  </si>
  <si>
    <t>他の指導者の考え方や練習方法</t>
  </si>
  <si>
    <t>スポーツ指導員
Ａ級審判員</t>
  </si>
  <si>
    <t>天才は努力なくして成し得ない。努力に勝る天才無し。</t>
  </si>
  <si>
    <t>周りの中学校の先生方と話す機械が増えたことにより、選手勧誘がやりやすくなったから。</t>
  </si>
  <si>
    <t>ﾊﾞﾄﾞﾐﾝﾄﾝ</t>
    <phoneticPr fontId="2"/>
  </si>
  <si>
    <t>シングルス</t>
  </si>
  <si>
    <t>全身の巧緻性</t>
    <phoneticPr fontId="2"/>
  </si>
  <si>
    <t xml:space="preserve">
・専門書目を押し付けバーンアウトさせてしまうこと
・過度の筋力トレーニング</t>
  </si>
  <si>
    <t xml:space="preserve">
・過度の筋力トレーニング</t>
  </si>
  <si>
    <t>・学習能力の低下
・基本的生活習慣の乱れ
・問題行動の増加
が及ぼす、競技力の低下が予想される。
（あぞびに走ってしまうから）</t>
  </si>
  <si>
    <t>・勝利至上主義にならないかが心配
・生徒指導面が徹底されない</t>
  </si>
  <si>
    <t>・部活動に期待されている生徒指導面について指導が疎かに
　なってしまうという懸念</t>
  </si>
  <si>
    <t>食事・休養・睡眠についての重要性を指導すること</t>
  </si>
  <si>
    <t>指導者側の見極めとテクニックが必要</t>
  </si>
  <si>
    <t>ウォーミングアップとクーリングダウンの重要性の指導</t>
  </si>
  <si>
    <t>基本的生活習慣の重要性の指導</t>
  </si>
  <si>
    <t>体幹トレーニングや専門的技術練習の方法</t>
  </si>
  <si>
    <t>中体連の試合</t>
  </si>
  <si>
    <t>練習試合などを通して相手校指導者と交流し指導法を学ぶこと</t>
  </si>
  <si>
    <t xml:space="preserve">noblesse oblige </t>
  </si>
  <si>
    <t>有望な選手が集まるようになってから</t>
  </si>
  <si>
    <t>ﾊﾞﾄﾞﾐﾝﾄﾝ</t>
    <phoneticPr fontId="2"/>
  </si>
  <si>
    <t>偏食。好きなメニューを聞いて食べさせることは避けたい。
出されたものを食べる、という食生活が肝心。</t>
  </si>
  <si>
    <t>体力低下</t>
  </si>
  <si>
    <t>保護者ではない第三者で、指導者資格を有することが条件かと考える。</t>
  </si>
  <si>
    <t>母校精神や地元意識が希薄となり、クラス内での交友関係に不具合が生じる懸念がある。
更に運動等に参加する生徒が減少してしまうのではないかと考える。
底辺拡大が図れず、チャンピオンスポーツ競技者が減少してしまう懸念がある。</t>
  </si>
  <si>
    <t>公認コーチ
心理学</t>
  </si>
  <si>
    <t>現状はなし</t>
  </si>
  <si>
    <t>基本の充実</t>
  </si>
  <si>
    <t>勧誘</t>
  </si>
  <si>
    <t>ジュニアの指導者が、バドミントンの技能について正しく教えること。例グリップ、ストローク、フットワークなど→最初が肝心</t>
  </si>
  <si>
    <t>勝利至上主義→バドミントンが嫌いになってしまう。</t>
  </si>
  <si>
    <t>練習の過負荷や疲労の蓄積による故障やケガ。</t>
  </si>
  <si>
    <t>競技力の低下、学校外での活動への参加。</t>
  </si>
  <si>
    <t>学業、学校生活面での指導と切り離せない。保護者はより専門性の高い指導者を要求する。同時に、競技結果についても強く期待し、指導者の負担になりかねない。</t>
  </si>
  <si>
    <t>地域やクラブ活動が活動の主軸となると考える。例：エリートアカデミー</t>
  </si>
  <si>
    <t>メンタルトレーニング</t>
  </si>
  <si>
    <t>（公財）日本体育協会公認バドミントン上級コーチ</t>
  </si>
  <si>
    <t>克己心　練習は裏切らない</t>
  </si>
  <si>
    <t>赤城国体での少年男子監督としての経験、</t>
  </si>
  <si>
    <t>ﾊﾞﾄﾞﾐﾝﾄﾝ</t>
    <phoneticPr fontId="2"/>
  </si>
  <si>
    <t>部活動としての活動時間が減るのは、競技力の低下に影響がでるとは思うが、実際は夜間のクラブチームの練習に行ったりする選手が増え、そういう活動が出来る子のみが上位に残り、同じ経験年数でも競技力の差が開いてくると思う。</t>
  </si>
  <si>
    <t>いいとおもう。未経験の教員が苦労して指導をするよりも、指導経験のある外部指導者の力を借りることが、教員にとっても生徒にとってもいいことだと思う。</t>
  </si>
  <si>
    <t>日本特有の部活動という文化がなくなってしまうのは残念に思う。部活動を通して、学ぶことがたくさんあると思うし、学校の活動の一つの役割としては意味のあるものだと思っている。</t>
  </si>
  <si>
    <t>上級指導員４級
国際審判員</t>
  </si>
  <si>
    <t>最後は気持ちの勝負</t>
  </si>
  <si>
    <t>伝統ある強豪校に赴任し、指導を学べたから。</t>
  </si>
  <si>
    <t>ｿﾌﾄﾃﾆｽ</t>
    <phoneticPr fontId="2"/>
  </si>
  <si>
    <t>勝利至上の考え方</t>
  </si>
  <si>
    <t>過度なトレーニング（筋力トレーニングなど）</t>
  </si>
  <si>
    <t>過度なトレーニング</t>
  </si>
  <si>
    <t>特に影響はないと思います</t>
  </si>
  <si>
    <t>外部指導者が指導するならば、部活動ではなく社会体育になると思う。また、学校生活の中での指導ができない。勝利至上主義の考え方になる。</t>
  </si>
  <si>
    <t>生活指導ができれば良いと思う。</t>
  </si>
  <si>
    <t>メンタル、フィジカル、コンディショニングトレーニング</t>
  </si>
  <si>
    <t>らしくあれ。</t>
  </si>
  <si>
    <t>成果が出て来たから</t>
  </si>
  <si>
    <t>ｿﾌﾄﾃﾆｽ</t>
    <phoneticPr fontId="2"/>
  </si>
  <si>
    <t>　休養日が増えることにより、全体的には競技力は下がる可能性が高いと思う。ただし、トップレベルの選手はクラブチーム等で練習できる時間が増えるので、そう変わらないと思う。</t>
  </si>
  <si>
    <t>努力は人に見せるものではない。だが真の努力は人にも見えるものである。</t>
  </si>
  <si>
    <t>関東大会で初優勝し、指導内容などを確立できた。</t>
  </si>
  <si>
    <t>工夫して部活動を行えば、影響はない。</t>
  </si>
  <si>
    <t>外部指導者といっても、他の職業の人に頼むのでなく、学校の活動や方針を理解して部活動の指導をする、専門職として設置すべき。</t>
  </si>
  <si>
    <t>そうすべき。現状のように教員が勤務時間外に部活動を指導するのは無理。</t>
  </si>
  <si>
    <t>練習内容について</t>
  </si>
  <si>
    <t>それぞれのつながりを本人が知ること</t>
  </si>
  <si>
    <t>他人のためにがんばる。コミュニケーションを取る。自分の想い・考えを言葉にする。スポーツも芸術と同じ表現活動。脳内を体で表現する。</t>
  </si>
  <si>
    <t>専門部の先生から、セオリー外のテニスを教えてもらった。</t>
  </si>
  <si>
    <t>テニス</t>
    <phoneticPr fontId="2"/>
  </si>
  <si>
    <t>天賦の才　　</t>
    <phoneticPr fontId="2"/>
  </si>
  <si>
    <t>一つのスポーツ、種目に決めてしまうこと。</t>
  </si>
  <si>
    <t>複数のスポーツ、種目にチャレンジさせること。</t>
  </si>
  <si>
    <t>変化が無いか、向上すると考えます。休養日は心と体のためにも必要だと考える。</t>
  </si>
  <si>
    <t>責任の所在が明確になれば（顧問の責任を押しつけなければ）よいのではないだろうか。</t>
  </si>
  <si>
    <t>良いことではないだろうか。理由としては、一つに教師の負担を減らせる。専門外のスポーツを任されたり、文化部だったものが運動部を任され、苦痛に感じている教師も多くいるだろうし、教科指導に情熱を持っている教師もいるからである。また、現在加熱している学校間の対抗意識、学校のイメージアップへの利用を防げるという作用も期待出来る。</t>
  </si>
  <si>
    <t>戦術</t>
  </si>
  <si>
    <t>高体連主催の練習会５日程度</t>
  </si>
  <si>
    <t>コート、用具の整備</t>
  </si>
  <si>
    <t>百人通意</t>
  </si>
  <si>
    <t>理由はよく分からないがクラブから優秀な選手が来てくれるようになったため。</t>
  </si>
  <si>
    <t>過度なウェイトトレーニング</t>
  </si>
  <si>
    <t>積極的な休養は必要だと思う。
故に、良い結果がもたらされるのではないかと期待する。</t>
  </si>
  <si>
    <t>学校・保護者と指導員との意思の疎通・コミュニケーションが不可欠だと思う。
｢指導を任されているのだから｣と自分本位の指導をされてはトラブルを引き起こしかねないと考える。</t>
  </si>
  <si>
    <t>講義力向上の観点からは、望ましいことだと思う。
但し、集団スポーツなのか、個人スポーツなのか、競技性にもよると思う。</t>
  </si>
  <si>
    <t>心技体の三位一体</t>
  </si>
  <si>
    <t>高体連専門部主催の講習会に２日程度</t>
  </si>
  <si>
    <t>高体連専門部主催の研修会に４日程度</t>
  </si>
  <si>
    <t>毎年ではないが高校生の大会に３日程度</t>
  </si>
  <si>
    <t>大学チームとの連携</t>
  </si>
  <si>
    <t>克己</t>
  </si>
  <si>
    <t>優秀な選手の進学先(受け皿)として、学校自体が認知されたから</t>
  </si>
  <si>
    <t>練習前のアップの質と量</t>
  </si>
  <si>
    <t>自ら全国大会に出場</t>
  </si>
  <si>
    <t>やればできる（できないのはその意思がないから）</t>
  </si>
  <si>
    <t>委員長となって全国のレベルを目の当たりにしたから</t>
  </si>
  <si>
    <t>柔道</t>
    <rPh sb="0" eb="2">
      <t>ジュウドウ</t>
    </rPh>
    <phoneticPr fontId="2"/>
  </si>
  <si>
    <t>稽古後の柔軟運動の徹底</t>
  </si>
  <si>
    <t>コーチ資格　　　　　　　大型自動車運転免許　マネジメントコーチ</t>
  </si>
  <si>
    <t>マネジメントコーチとしての競技分析や対外試合の計画・実施等</t>
  </si>
  <si>
    <t>至誠一貫・文武両道</t>
  </si>
  <si>
    <t>稽古の質、量のバランス、トレーニングの改革によって</t>
  </si>
  <si>
    <t>厳しいﾄﾚｰﾆﾝｸﾞ</t>
  </si>
  <si>
    <t>叱責</t>
  </si>
  <si>
    <t>目的意識やモチベーション向上を日常の練習テーマとすることで、休養日の必要性や使い方までも指導するとよい。
中学生までは基本的な技術の獲得と必要とされる体力の向上のみで十分である。
上記の事が共有されていれば、競技力低下につながらないと考える。</t>
  </si>
  <si>
    <t>各競技団体で指導者資格等を導入しているので、ライセンス保持者であり、学校と連携が図られていればかまわない。</t>
  </si>
  <si>
    <t>学校との連携が図られていればかまわない。</t>
  </si>
  <si>
    <t>柔道は階級別なので、見合った量。体つくりのために量を確保。</t>
  </si>
  <si>
    <t>ケガ予防のためのトレーニング</t>
  </si>
  <si>
    <t>自立やモチベーション向上への声かけ</t>
  </si>
  <si>
    <t>ケガ予防・筋力アップのトレーニング</t>
  </si>
  <si>
    <t>コーチ資格
指導者資格
審判ライセンス</t>
  </si>
  <si>
    <t>合同練習</t>
  </si>
  <si>
    <t>自分に厳しく</t>
  </si>
  <si>
    <t>優秀な選手、指導者との出会い</t>
  </si>
  <si>
    <t>特にないと思う。</t>
    <rPh sb="0" eb="1">
      <t>トク</t>
    </rPh>
    <rPh sb="5" eb="6">
      <t>オモ</t>
    </rPh>
    <phoneticPr fontId="2"/>
  </si>
  <si>
    <t>接骨院に行かせる</t>
    <rPh sb="0" eb="3">
      <t>セッコツイン</t>
    </rPh>
    <rPh sb="4" eb="5">
      <t>イ</t>
    </rPh>
    <phoneticPr fontId="2"/>
  </si>
  <si>
    <t>柔道指導者</t>
    <rPh sb="0" eb="2">
      <t>ジュウドウ</t>
    </rPh>
    <rPh sb="2" eb="5">
      <t>シドウシャ</t>
    </rPh>
    <phoneticPr fontId="2"/>
  </si>
  <si>
    <t>精力善用、自他共栄</t>
    <rPh sb="0" eb="2">
      <t>セイリョク</t>
    </rPh>
    <rPh sb="2" eb="4">
      <t>ゼンヨウ</t>
    </rPh>
    <rPh sb="5" eb="7">
      <t>ジタ</t>
    </rPh>
    <rPh sb="7" eb="9">
      <t>キョウエイ</t>
    </rPh>
    <phoneticPr fontId="2"/>
  </si>
  <si>
    <t>競技力はかなり低下すると思われる。活動した時間の量で勝敗が決まる。</t>
    <rPh sb="0" eb="3">
      <t>キョウギリョク</t>
    </rPh>
    <rPh sb="7" eb="9">
      <t>テイカ</t>
    </rPh>
    <rPh sb="12" eb="13">
      <t>オモ</t>
    </rPh>
    <rPh sb="17" eb="19">
      <t>カツドウ</t>
    </rPh>
    <rPh sb="21" eb="23">
      <t>ジカン</t>
    </rPh>
    <rPh sb="24" eb="25">
      <t>リョウ</t>
    </rPh>
    <rPh sb="26" eb="28">
      <t>ショウハイ</t>
    </rPh>
    <rPh sb="29" eb="30">
      <t>キ</t>
    </rPh>
    <phoneticPr fontId="2"/>
  </si>
  <si>
    <t>常に変化することを心がけている。</t>
    <rPh sb="0" eb="1">
      <t>ツネ</t>
    </rPh>
    <rPh sb="2" eb="4">
      <t>ヘンカ</t>
    </rPh>
    <rPh sb="9" eb="10">
      <t>ココロ</t>
    </rPh>
    <phoneticPr fontId="2"/>
  </si>
  <si>
    <t>7～9</t>
    <phoneticPr fontId="2"/>
  </si>
  <si>
    <t>7～8</t>
    <phoneticPr fontId="2"/>
  </si>
  <si>
    <t>成長するということは変化することである。</t>
    <rPh sb="0" eb="2">
      <t>セイチョウ</t>
    </rPh>
    <rPh sb="10" eb="12">
      <t>ヘンカ</t>
    </rPh>
    <phoneticPr fontId="2"/>
  </si>
  <si>
    <t>環境、情熱</t>
    <rPh sb="0" eb="2">
      <t>カンキョウ</t>
    </rPh>
    <rPh sb="3" eb="5">
      <t>ジョウネツ</t>
    </rPh>
    <phoneticPr fontId="2"/>
  </si>
  <si>
    <t>競技力向上のみにとらわれ、運動することの楽しさを忘れてしまうこと</t>
    <rPh sb="0" eb="3">
      <t>キョウギリョク</t>
    </rPh>
    <rPh sb="3" eb="5">
      <t>コウジョウ</t>
    </rPh>
    <rPh sb="13" eb="15">
      <t>ウンドウ</t>
    </rPh>
    <rPh sb="20" eb="21">
      <t>タノ</t>
    </rPh>
    <rPh sb="24" eb="25">
      <t>ワス</t>
    </rPh>
    <phoneticPr fontId="2"/>
  </si>
  <si>
    <t>限られた時間の中で、いかに効率よく取り組めるかの工夫を指導者と生徒の両方が考えて行えば特に問題ないと思う。</t>
    <rPh sb="0" eb="1">
      <t>カギ</t>
    </rPh>
    <rPh sb="4" eb="6">
      <t>ジカン</t>
    </rPh>
    <rPh sb="7" eb="8">
      <t>ナカ</t>
    </rPh>
    <rPh sb="13" eb="15">
      <t>コウリツ</t>
    </rPh>
    <rPh sb="17" eb="18">
      <t>ト</t>
    </rPh>
    <rPh sb="19" eb="20">
      <t>ク</t>
    </rPh>
    <rPh sb="24" eb="26">
      <t>クフウ</t>
    </rPh>
    <rPh sb="27" eb="30">
      <t>シドウシャ</t>
    </rPh>
    <rPh sb="31" eb="33">
      <t>セイト</t>
    </rPh>
    <rPh sb="34" eb="36">
      <t>リョウホウ</t>
    </rPh>
    <rPh sb="37" eb="38">
      <t>カンガ</t>
    </rPh>
    <rPh sb="40" eb="41">
      <t>オコナ</t>
    </rPh>
    <rPh sb="43" eb="44">
      <t>トク</t>
    </rPh>
    <rPh sb="45" eb="47">
      <t>モンダイ</t>
    </rPh>
    <rPh sb="50" eb="51">
      <t>オモ</t>
    </rPh>
    <phoneticPr fontId="2"/>
  </si>
  <si>
    <t>顧問が専門の先生とは限らないので外部指導者による指導は安全性も含め必要なのかなと思う。</t>
    <rPh sb="0" eb="2">
      <t>コモン</t>
    </rPh>
    <rPh sb="3" eb="5">
      <t>センモン</t>
    </rPh>
    <rPh sb="6" eb="8">
      <t>センセイ</t>
    </rPh>
    <rPh sb="10" eb="11">
      <t>カギ</t>
    </rPh>
    <rPh sb="16" eb="18">
      <t>ガイブ</t>
    </rPh>
    <rPh sb="18" eb="21">
      <t>シドウシャ</t>
    </rPh>
    <rPh sb="24" eb="26">
      <t>シドウ</t>
    </rPh>
    <rPh sb="27" eb="30">
      <t>アンゼンセイ</t>
    </rPh>
    <rPh sb="31" eb="32">
      <t>フク</t>
    </rPh>
    <rPh sb="33" eb="35">
      <t>ヒツヨウ</t>
    </rPh>
    <rPh sb="40" eb="41">
      <t>オモ</t>
    </rPh>
    <phoneticPr fontId="2"/>
  </si>
  <si>
    <t>部活動として残してほしい。</t>
    <rPh sb="0" eb="3">
      <t>ブカツドウ</t>
    </rPh>
    <rPh sb="6" eb="7">
      <t>ノコ</t>
    </rPh>
    <phoneticPr fontId="2"/>
  </si>
  <si>
    <t>時期や場面により本人と相談。</t>
    <rPh sb="0" eb="2">
      <t>ジキ</t>
    </rPh>
    <rPh sb="3" eb="5">
      <t>バメン</t>
    </rPh>
    <rPh sb="8" eb="10">
      <t>ホンニン</t>
    </rPh>
    <rPh sb="11" eb="13">
      <t>ソウダン</t>
    </rPh>
    <phoneticPr fontId="2"/>
  </si>
  <si>
    <t>ＤＶＤの活用、強豪校の先生に聞く</t>
    <rPh sb="4" eb="6">
      <t>カツヨウ</t>
    </rPh>
    <rPh sb="7" eb="10">
      <t>キョウゴウコウ</t>
    </rPh>
    <rPh sb="11" eb="13">
      <t>センセイ</t>
    </rPh>
    <rPh sb="14" eb="15">
      <t>キ</t>
    </rPh>
    <phoneticPr fontId="2"/>
  </si>
  <si>
    <t>公認指導者、公認審判員</t>
    <rPh sb="0" eb="2">
      <t>コウニン</t>
    </rPh>
    <rPh sb="2" eb="5">
      <t>シドウシャ</t>
    </rPh>
    <rPh sb="6" eb="8">
      <t>コウニン</t>
    </rPh>
    <rPh sb="8" eb="11">
      <t>シンパンイン</t>
    </rPh>
    <phoneticPr fontId="2"/>
  </si>
  <si>
    <t>強気、前向き、笑顔</t>
    <rPh sb="0" eb="2">
      <t>ツヨキ</t>
    </rPh>
    <rPh sb="3" eb="5">
      <t>マエム</t>
    </rPh>
    <rPh sb="7" eb="9">
      <t>エガオ</t>
    </rPh>
    <phoneticPr fontId="2"/>
  </si>
  <si>
    <t>選手を集められるようになった。</t>
    <rPh sb="0" eb="2">
      <t>センシュ</t>
    </rPh>
    <rPh sb="3" eb="4">
      <t>アツ</t>
    </rPh>
    <phoneticPr fontId="2"/>
  </si>
  <si>
    <t>剣道</t>
    <rPh sb="0" eb="2">
      <t>ケンドウ</t>
    </rPh>
    <phoneticPr fontId="2"/>
  </si>
  <si>
    <t>基本的技能の習得度</t>
    <phoneticPr fontId="2"/>
  </si>
  <si>
    <t>過度なトレーニングや過剰な叱責</t>
  </si>
  <si>
    <t>やる気を失うような過剰な叱責</t>
  </si>
  <si>
    <t>高校でも休養日が2日あるべきだという議論が起こり、週末の遠征、合宿の回数が減り、競技力にも影響すると思う。</t>
  </si>
  <si>
    <t>生徒の日常の様子を観察・指導できないのは部活動の意味合いからしても良くないことである。部活の時間だけでその生徒の本当の姿を見るのは難しい。教員と外部指導者がしっかり連携していくことで効果があると思う。</t>
  </si>
  <si>
    <t>活動が限定的になり、国全体の競技力が低下すると思います。</t>
  </si>
  <si>
    <t>フィジカルトレーニング</t>
  </si>
  <si>
    <t>社会体育指導員（初級）</t>
  </si>
  <si>
    <t>少年剣道教室の指導や中体連強化練習への参加</t>
  </si>
  <si>
    <t>創意工夫・研究・努力</t>
  </si>
  <si>
    <t>勤務校の校風、競技実績のある生徒が複数入学などが色々な要因が複合して</t>
  </si>
  <si>
    <t>Ｂ</t>
    <phoneticPr fontId="2"/>
  </si>
  <si>
    <t>当然レベルは低下する。</t>
  </si>
  <si>
    <t>積極的に奨励するべきだと考える。</t>
  </si>
  <si>
    <t>両立を考えるべきだと思う。</t>
  </si>
  <si>
    <t>公認スポーツ指導者</t>
  </si>
  <si>
    <t>克己知心　　打って勝たず勝って打て</t>
  </si>
  <si>
    <t>負けた悔しさ</t>
  </si>
  <si>
    <t>レスリング</t>
    <phoneticPr fontId="2"/>
  </si>
  <si>
    <t>特になしです</t>
  </si>
  <si>
    <t>やり方次第だと思います</t>
  </si>
  <si>
    <t>賛成</t>
  </si>
  <si>
    <t>レスリングA級審判</t>
  </si>
  <si>
    <t>キッズチームの手伝い</t>
  </si>
  <si>
    <t>一意専心</t>
  </si>
  <si>
    <t>まだ出せてません</t>
  </si>
  <si>
    <t>レスリング</t>
    <phoneticPr fontId="2"/>
  </si>
  <si>
    <t>体力や競技力は確実に低下すると考える。
中学時代に、そのような習慣が身に付いた生徒が、高校入学後、中学とのギャップについていけず、ドロップアウトする生徒が出てくる可能性や、辛いことに向き合えない生徒が出てくる可能性がある。
勝つことが全てではないが、最低でも週１回の休養日にし、部活動を通じて忍耐力などの育成をすることも重要であると考える。</t>
  </si>
  <si>
    <t>教員と連携をし、教育的な配慮が十分になされていれば、問題ないと考える。</t>
  </si>
  <si>
    <t>競技力向上が全てになるように思う。学校部活動では、勝つこと以外にも学ぶべきことが多くあるように思う。そのため、学校での部活動は生徒の育成には欠かせないと考える。</t>
  </si>
  <si>
    <t>大学への練習参加</t>
  </si>
  <si>
    <t>部活動以外の私生活をしっかりすること</t>
  </si>
  <si>
    <t>まだ、出せていない</t>
  </si>
  <si>
    <t>レスリング</t>
    <phoneticPr fontId="2"/>
  </si>
  <si>
    <t>過度なウエイトトレーニング</t>
  </si>
  <si>
    <t>トップレベルの選手は部活だけでなくクラブチームにも加入していると思うので影響はないと思いますが、部活のみの選手は競技力が低下すると考えられます。また、中学校まで週２日の休養日があることで、高校でも同様に休養日を設定してほしいという要望が出てくることが考えられます。</t>
  </si>
  <si>
    <t>特に問題はないと思います。</t>
  </si>
  <si>
    <t>地域やクラブ・道場等に移行すると、月謝など金銭的にも保護者への負担が増えると思います。また、学校での活動がなくなればスポーツ離れが進むと思うので反対です。</t>
  </si>
  <si>
    <t>ナショナルトレーニングシステム</t>
  </si>
  <si>
    <t>A級審判</t>
  </si>
  <si>
    <t>日々進化</t>
  </si>
  <si>
    <t>高校から競技を始めた選手の育成に努め、国体入賞の成績を収めることが出来たから。</t>
  </si>
  <si>
    <t>レスリング</t>
    <phoneticPr fontId="2"/>
  </si>
  <si>
    <t>スポーツ指導者</t>
  </si>
  <si>
    <t>幅広い年齢層での練習会の参加</t>
  </si>
  <si>
    <t>継続は力なり</t>
  </si>
  <si>
    <t>生徒のエネルギーの強さを目の当たりにしたから</t>
  </si>
  <si>
    <t>ボクシング</t>
    <phoneticPr fontId="2"/>
  </si>
  <si>
    <t>・無理矢理やらせること</t>
  </si>
  <si>
    <t>・中学生を高校の部活動に参加させることができ，
　高校から経験者としてスタートできる。</t>
  </si>
  <si>
    <t>・競技力以外まで目が届くのか心配。</t>
  </si>
  <si>
    <t>･現状厳しい（指導者がいない）。</t>
  </si>
  <si>
    <t>体幹・ストレッチ・筋トレ・アップ等</t>
  </si>
  <si>
    <t>公認コーチ
審判Ｃ級
セカンドＡ級</t>
  </si>
  <si>
    <t>「ストイック」・「ナルシスト」・「美しく」</t>
  </si>
  <si>
    <t>全日本女子で優勝者を出した</t>
  </si>
  <si>
    <t>フェンシング</t>
    <phoneticPr fontId="2"/>
  </si>
  <si>
    <t>スポーツ指導員</t>
  </si>
  <si>
    <t>人事を尽くして天命を待つ</t>
  </si>
  <si>
    <t>勝利への執念。選手とチームへの愛情。</t>
  </si>
  <si>
    <t>少林寺</t>
    <rPh sb="0" eb="3">
      <t>ショウリンジ</t>
    </rPh>
    <phoneticPr fontId="2"/>
  </si>
  <si>
    <t>質問の意図不明</t>
  </si>
  <si>
    <t>頭部への直接の突きや蹴りまた、成長に影響があるような関節や逆技等</t>
  </si>
  <si>
    <t>本競技には、あまり影響はない。</t>
  </si>
  <si>
    <t>結論としては、よいと思う。むしろ検討が遅かったと思う。</t>
  </si>
  <si>
    <t>賛成である。</t>
  </si>
  <si>
    <t>基本的な生活習慣も確立</t>
  </si>
  <si>
    <t>トレーニング方法</t>
  </si>
  <si>
    <t>試合等を多く取り入れる</t>
  </si>
  <si>
    <t>練習を休まない等の条件つきで</t>
  </si>
  <si>
    <t>連盟本部が開催する研修会や審判講習会また全国高体連専門部が開催する研修会への参加</t>
  </si>
  <si>
    <t>数年前まで道場で一般・少年を指導していた</t>
  </si>
  <si>
    <t>自己確立・自他共楽</t>
  </si>
  <si>
    <t>生徒自身が考えて練習を組み立て、良い点を後輩に引き継いでいる。</t>
  </si>
  <si>
    <t>なぎなた</t>
    <phoneticPr fontId="2"/>
  </si>
  <si>
    <t>正しい姿勢</t>
  </si>
  <si>
    <t>筋トレ</t>
  </si>
  <si>
    <t>部活動がなくなれば、道場に通うことが出来、
練習量が増える。(部活動ではないから、地域へ子どもを返してもらえる。）</t>
  </si>
  <si>
    <t>ｽﾎﾟｰﾂ指導員の資格を持っていることを優先。
技能をていねいに指導できること。理論・理合いを理解していること。精神面を指導できることを重視。</t>
  </si>
  <si>
    <t>良いことです。</t>
  </si>
  <si>
    <t>準備運動、整理運動を行う。</t>
  </si>
  <si>
    <t>体幹ﾄﾚｰﾆﾝｸﾞ</t>
  </si>
  <si>
    <t>部活動ではない。</t>
  </si>
  <si>
    <t>なぎなたｺｰﾁ（スポーツ指導員）・検定員・審判員1種・錬士</t>
  </si>
  <si>
    <t>都道府県大会</t>
  </si>
  <si>
    <t>大学研修会に参加する</t>
  </si>
  <si>
    <t>実るほど頭を垂れる稲穂かな</t>
  </si>
  <si>
    <t>なぎなた</t>
    <phoneticPr fontId="2"/>
  </si>
  <si>
    <t>暴力</t>
  </si>
  <si>
    <t>暴力的行為・えこひいき・いじめ的言動</t>
  </si>
  <si>
    <t>暴力的行為・えこひいき・いじめ的言動・一貫性を欠く
説明不足</t>
  </si>
  <si>
    <t xml:space="preserve">休養日の過ごし方が、個人で異なるため、競技力に影響は現れると思います。
　ﾁｰﾑﾜｰｸ、親睦を深める文化的なものを取り入れ休養する等を工夫する必要、感性を高める自立を促す等心身の休養利用では検討に検討を重ねていただきたいと思います。
</t>
  </si>
  <si>
    <t>医者と相談</t>
  </si>
  <si>
    <t>ﾄﾚｰﾆﾝｸﾞ法・技法技術</t>
  </si>
  <si>
    <t>社会体育は好きで集まる</t>
  </si>
  <si>
    <t>・コーチ資格
･審査員資格
・検定員・教士資格
・審判員1種資格</t>
  </si>
  <si>
    <t>関東ブロック・国体・都道府県大会</t>
  </si>
  <si>
    <t>ｽﾎﾟｰﾂ少年団を経て高校で活躍の場を増やし県内選手育成に努めている</t>
  </si>
  <si>
    <t>文武両道・勝負は技より気魂・戦法・戦術は自分で考える・克己心・切磋琢磨・継続は力なり・心と身体は一緒</t>
  </si>
  <si>
    <t>なぎなた競技が好きで、極める気持ちが強くなり、子ども達に伝えたい思いから</t>
  </si>
  <si>
    <t>なぎなた</t>
    <phoneticPr fontId="2"/>
  </si>
  <si>
    <t>身体能力を超える運動</t>
  </si>
  <si>
    <t>有能な選手は、休日を有効に使用できる。(各自の考えが働く）</t>
  </si>
  <si>
    <t>有能な指導者が入ることは良い。</t>
  </si>
  <si>
    <t>一校に限らず、多数で活動出来て良い。</t>
  </si>
  <si>
    <t>実績のある指導者による強化事業</t>
  </si>
  <si>
    <t>ｺｰﾁ</t>
  </si>
  <si>
    <t>基本の修練</t>
  </si>
  <si>
    <t>認知度+良い選手との出会い</t>
  </si>
  <si>
    <t>ボート</t>
    <phoneticPr fontId="2"/>
  </si>
  <si>
    <t>・小中学校のスポーツ歴</t>
    <phoneticPr fontId="2"/>
  </si>
  <si>
    <t>・1つの競技しかやらせない。
・型にはめた戦術等の指導。</t>
  </si>
  <si>
    <t>・無茶な筋力トレーニング。</t>
  </si>
  <si>
    <t>・競技力に影響はほとんどないと思う。</t>
  </si>
  <si>
    <t>・専門的な技術指導が出来る点でいえば賛成だが、部活動はあくまでも教育活動の一環なのでそこをしっかり学校側と連携が出来ないようなら外部指導員は入れない方が良いと思う。</t>
  </si>
  <si>
    <t>・競技によっては人数や道具、活動場所が学校単位で行う事が厳しい場合があるのでそのような競技は移行しても良いと思う。</t>
  </si>
  <si>
    <t>ナショナルチームのトレーニング</t>
  </si>
  <si>
    <t>U-19のスタッフや強豪校の監督から学ぶ</t>
  </si>
  <si>
    <t>できるできないじゃない。やるんだ。</t>
  </si>
  <si>
    <t>良い選手と巡り会えた。</t>
  </si>
  <si>
    <t>カヌー</t>
    <phoneticPr fontId="2"/>
  </si>
  <si>
    <t>カナディアン</t>
  </si>
  <si>
    <t>運動の強制</t>
  </si>
  <si>
    <t>過度な筋力トレーニング</t>
  </si>
  <si>
    <t>成長期の中学生の体を考えれば練習のやり過ぎは良くないので休養は大切である。
競技力も練習のやり方を考えれば低下しないのではないか・・・</t>
  </si>
  <si>
    <t>３年生</t>
  </si>
  <si>
    <t>教員の負担が軽減されるように外部指導者をもっと活用すべきである。</t>
  </si>
  <si>
    <t>カヌーも中学生の選手の育成が必要であるのでクラブチームへの移行は賛成である。</t>
  </si>
  <si>
    <t>日本体育協会
公認カヌーコーチ</t>
  </si>
  <si>
    <t>運動能力のある選手の確保</t>
  </si>
  <si>
    <t>カヤック</t>
  </si>
  <si>
    <t xml:space="preserve">子供が望んでいないのに親が無理にやらせる。
（最初は親主導で構わないが・・・）
</t>
  </si>
  <si>
    <t>筋トレなどの過度なトレーニング</t>
  </si>
  <si>
    <t>カヌーについては現在中学校に選手がいないため影響は無いが、他の競技からすると選手の競技力の低下が懸念されると思う。</t>
  </si>
  <si>
    <t>現在は中学生に選手がいない状況であるが、今後の強化を考えると中学校にカヌー部が必要である。
そのためには外部指導者は絶対に必要である。</t>
  </si>
  <si>
    <t>現在は中学生に選手がいない状況であるため、クラブチーム等での選手の育成が必要である。
そのためには指導者の育成、子供たちが安全にカヌーの練習ができる環境作りが必要である。</t>
  </si>
  <si>
    <t>努力は人を裏切らない！</t>
  </si>
  <si>
    <t>1年生に将来性のある４人が入部してきたこと。指導者として責任を感じた。</t>
  </si>
  <si>
    <t>カヌー</t>
    <phoneticPr fontId="2"/>
  </si>
  <si>
    <t>特定のスポーツに偏ること</t>
  </si>
  <si>
    <t>勝利主義的な指導</t>
  </si>
  <si>
    <t>生徒の能力・やる気によると思う。</t>
  </si>
  <si>
    <t>特に問題ない</t>
  </si>
  <si>
    <t>弓道</t>
    <rPh sb="0" eb="2">
      <t>キュウドウ</t>
    </rPh>
    <phoneticPr fontId="2"/>
  </si>
  <si>
    <t>経験だけでなく、理論を本格的に学んだこと。</t>
  </si>
  <si>
    <t>弓道以外の競技力が、弓道の競技力とは直接影響を与えるとは思えない。</t>
  </si>
  <si>
    <t>対象が中学生であることを踏まえて指導できる人になら任せても良い。</t>
  </si>
  <si>
    <t>良いと思う。技術指導だけでなく安全面や生徒の健康面にも配慮した指導ができるかが重要である。</t>
  </si>
  <si>
    <t>弓道参段
日体協公認スポーツ指導者「弓道指導員」</t>
  </si>
  <si>
    <t>「一射反省」「正し射必中」「矢数で自信・矢所で確信」</t>
  </si>
  <si>
    <t>自分が選手としてうまくいっていることを生徒に実践させたこと。</t>
  </si>
  <si>
    <t>自分の現役選手としての姿を生徒が見て、一緒に活動していた</t>
  </si>
  <si>
    <t>Ｂ</t>
    <phoneticPr fontId="2"/>
  </si>
  <si>
    <t>勝利至上主義での指導</t>
  </si>
  <si>
    <t>　具体的にどの程度の影響が現れるかは分からないが，休養日は必要と考える。ただし，週１日，休日の休養日が好ましいと思う。</t>
  </si>
  <si>
    <t>外部指導者に全て任せきりにしなければよいと思う。専門外の教員が指導する際，外部指導者は有益と思うが，教員と運営方法，選手選考方法等，上下関係なく話し合える状態が必要と考える。</t>
  </si>
  <si>
    <t>全面的移行はよいとは思わない。学校の部活動としての指導，学校への帰属意識等，諸外国の社会体育とは違った日本独自の面も評価すべきと考える。</t>
  </si>
  <si>
    <t>１年生の指導法の変更</t>
  </si>
  <si>
    <t>公認指導員</t>
  </si>
  <si>
    <t>まず練習量。次に内容。絶対量の無い者に効率や工夫は意味がない。</t>
  </si>
  <si>
    <t>意識レベル・技術レベルの高い生徒がおり，下級生がそれに続いた。</t>
  </si>
  <si>
    <t>関東審判員資格</t>
  </si>
  <si>
    <t>信頼、練習は嘘をつかない。</t>
  </si>
  <si>
    <t>動機づけや「勝」楽しさを味わった。</t>
  </si>
  <si>
    <t>正射必中</t>
  </si>
  <si>
    <t>指導者の情熱と部員との信頼関係</t>
  </si>
  <si>
    <t>アーチェリー</t>
    <phoneticPr fontId="2"/>
  </si>
  <si>
    <t>親や周囲の方針で、種目を決めること</t>
  </si>
  <si>
    <t>過剰な練習</t>
  </si>
  <si>
    <t>集中力</t>
  </si>
  <si>
    <t>強制的な指導</t>
  </si>
  <si>
    <t>少なからず競技力の低下が考えられる。</t>
  </si>
  <si>
    <t>競技指導だけでな、く生活指導を含めた指導が必要。</t>
  </si>
  <si>
    <t>教員の負担を減らす意味でも良いことだと思います。指導者と教諭の連携が必要。</t>
  </si>
  <si>
    <t>アーチェリー指導員</t>
  </si>
  <si>
    <t>「チームメイトへの思いやり」</t>
  </si>
  <si>
    <t>インターハイ女子団体入賞</t>
  </si>
  <si>
    <t>アーチェリー</t>
    <phoneticPr fontId="2"/>
  </si>
  <si>
    <t>どれも重要であり、必要ないものなどは無い。</t>
  </si>
  <si>
    <t>筋トレ・過剰な叱責・種目の押しつけや限定</t>
  </si>
  <si>
    <t>人格否定的な発言・過剰な叱責・種目の押しつけや限定・過度の筋トレ</t>
  </si>
  <si>
    <t>人格否定的な発言・オーバーワーク</t>
  </si>
  <si>
    <t>完全に実施されるなら大きく影響することは無いと思うが、休日返上で抜け駆け練習をするところが出るなら、現状と変わらないと思う。</t>
  </si>
  <si>
    <t>教育的配慮ができる指導者なら問題ないが、勝利至上主義偏重の外部指導者には任せたくない。</t>
  </si>
  <si>
    <t>人間形成に重きを置いて指導されるならば歓迎であるが、クラブや道場の名誉や指導者の名声を高めるために子供が利用させる懸念がある。</t>
  </si>
  <si>
    <t>敵は我なり</t>
  </si>
  <si>
    <t>インターハイ出場</t>
  </si>
  <si>
    <t>重要な観点は？</t>
    <rPh sb="0" eb="2">
      <t>ジュウヨウ</t>
    </rPh>
    <rPh sb="3" eb="5">
      <t>カンテン</t>
    </rPh>
    <phoneticPr fontId="2"/>
  </si>
  <si>
    <t>経験成功</t>
    <rPh sb="0" eb="2">
      <t>ケイケン</t>
    </rPh>
    <rPh sb="2" eb="4">
      <t>セイコウ</t>
    </rPh>
    <phoneticPr fontId="2"/>
  </si>
  <si>
    <t>その気に</t>
    <rPh sb="2" eb="3">
      <t>キ</t>
    </rPh>
    <phoneticPr fontId="2"/>
  </si>
  <si>
    <t>生活習慣</t>
    <rPh sb="0" eb="2">
      <t>セイカツ</t>
    </rPh>
    <rPh sb="2" eb="4">
      <t>シュウカン</t>
    </rPh>
    <phoneticPr fontId="2"/>
  </si>
  <si>
    <t>芸術</t>
    <rPh sb="0" eb="2">
      <t>ゲイジュツ</t>
    </rPh>
    <phoneticPr fontId="2"/>
  </si>
  <si>
    <t>学習</t>
    <rPh sb="0" eb="2">
      <t>ガクシュウ</t>
    </rPh>
    <phoneticPr fontId="2"/>
  </si>
  <si>
    <t>メディア</t>
    <phoneticPr fontId="2"/>
  </si>
  <si>
    <t>活動回数</t>
    <rPh sb="0" eb="2">
      <t>カツドウ</t>
    </rPh>
    <rPh sb="2" eb="4">
      <t>カイスウ</t>
    </rPh>
    <phoneticPr fontId="2"/>
  </si>
  <si>
    <t>中学校での休養日</t>
    <rPh sb="0" eb="3">
      <t>チュウガクコウ</t>
    </rPh>
    <rPh sb="5" eb="8">
      <t>キュウヨウビ</t>
    </rPh>
    <phoneticPr fontId="2"/>
  </si>
  <si>
    <t>審判</t>
    <rPh sb="0" eb="2">
      <t>シンパン</t>
    </rPh>
    <phoneticPr fontId="2"/>
  </si>
  <si>
    <t>部活動指導員</t>
    <rPh sb="0" eb="3">
      <t>ブカツドウ</t>
    </rPh>
    <rPh sb="3" eb="6">
      <t>シドウイン</t>
    </rPh>
    <phoneticPr fontId="2"/>
  </si>
  <si>
    <t>社会体育へ移行</t>
    <rPh sb="0" eb="2">
      <t>シャカイ</t>
    </rPh>
    <rPh sb="2" eb="4">
      <t>タイイク</t>
    </rPh>
    <rPh sb="5" eb="7">
      <t>イコウ</t>
    </rPh>
    <phoneticPr fontId="2"/>
  </si>
  <si>
    <t>食生活・年少</t>
    <rPh sb="0" eb="3">
      <t>ショクセイカツ</t>
    </rPh>
    <rPh sb="4" eb="6">
      <t>ネンショウ</t>
    </rPh>
    <phoneticPr fontId="2"/>
  </si>
  <si>
    <t>ケガの予防</t>
    <rPh sb="3" eb="5">
      <t>ヨボウ</t>
    </rPh>
    <phoneticPr fontId="2"/>
  </si>
  <si>
    <t>競技以外の指導</t>
    <rPh sb="0" eb="2">
      <t>キョウギ</t>
    </rPh>
    <rPh sb="2" eb="4">
      <t>イガイ</t>
    </rPh>
    <rPh sb="5" eb="7">
      <t>シドウ</t>
    </rPh>
    <phoneticPr fontId="2"/>
  </si>
  <si>
    <t>最新の練習法</t>
    <rPh sb="0" eb="2">
      <t>サイシン</t>
    </rPh>
    <rPh sb="3" eb="6">
      <t>レンシュウホウ</t>
    </rPh>
    <phoneticPr fontId="2"/>
  </si>
  <si>
    <t>重視する</t>
    <rPh sb="0" eb="2">
      <t>ジュウシ</t>
    </rPh>
    <phoneticPr fontId="2"/>
  </si>
  <si>
    <t>入部の制限</t>
    <rPh sb="0" eb="2">
      <t>ニュウブ</t>
    </rPh>
    <rPh sb="3" eb="5">
      <t>セイゲン</t>
    </rPh>
    <phoneticPr fontId="2"/>
  </si>
  <si>
    <t>現在の部員数</t>
    <rPh sb="0" eb="2">
      <t>ゲンザイ</t>
    </rPh>
    <rPh sb="3" eb="6">
      <t>ブインスウ</t>
    </rPh>
    <phoneticPr fontId="2"/>
  </si>
  <si>
    <t>理想の部員数</t>
    <rPh sb="0" eb="2">
      <t>リソウ</t>
    </rPh>
    <rPh sb="3" eb="6">
      <t>ブインスウ</t>
    </rPh>
    <phoneticPr fontId="2"/>
  </si>
  <si>
    <t>個とチーム</t>
    <rPh sb="0" eb="1">
      <t>コ</t>
    </rPh>
    <phoneticPr fontId="2"/>
  </si>
  <si>
    <t>心技体</t>
    <rPh sb="0" eb="3">
      <t>シンギタイ</t>
    </rPh>
    <phoneticPr fontId="2"/>
  </si>
  <si>
    <t>重要度の高い観点</t>
    <rPh sb="0" eb="3">
      <t>ジュウヨウド</t>
    </rPh>
    <rPh sb="4" eb="5">
      <t>タカ</t>
    </rPh>
    <rPh sb="6" eb="8">
      <t>カンテン</t>
    </rPh>
    <phoneticPr fontId="2"/>
  </si>
  <si>
    <t>取得資格</t>
    <rPh sb="0" eb="2">
      <t>シュトク</t>
    </rPh>
    <rPh sb="2" eb="4">
      <t>シカク</t>
    </rPh>
    <phoneticPr fontId="2"/>
  </si>
  <si>
    <t>講習や研修</t>
    <rPh sb="0" eb="2">
      <t>コウシュウ</t>
    </rPh>
    <rPh sb="3" eb="5">
      <t>ケンシュウ</t>
    </rPh>
    <phoneticPr fontId="2"/>
  </si>
  <si>
    <t>選手向けの講習</t>
    <rPh sb="0" eb="2">
      <t>センシュ</t>
    </rPh>
    <rPh sb="2" eb="3">
      <t>ム</t>
    </rPh>
    <rPh sb="5" eb="7">
      <t>コウシュウ</t>
    </rPh>
    <phoneticPr fontId="2"/>
  </si>
  <si>
    <t>高いレベルの大会視察・見学</t>
    <rPh sb="0" eb="1">
      <t>タカ</t>
    </rPh>
    <rPh sb="6" eb="8">
      <t>タイカイ</t>
    </rPh>
    <rPh sb="8" eb="10">
      <t>シサツ</t>
    </rPh>
    <rPh sb="11" eb="13">
      <t>ケンガク</t>
    </rPh>
    <phoneticPr fontId="2"/>
  </si>
  <si>
    <t>計画上参考にしていること</t>
    <rPh sb="0" eb="3">
      <t>ケイカクジョウ</t>
    </rPh>
    <rPh sb="3" eb="5">
      <t>サンコウ</t>
    </rPh>
    <phoneticPr fontId="2"/>
  </si>
  <si>
    <t>個人的取り組み</t>
    <rPh sb="0" eb="3">
      <t>コジンテキ</t>
    </rPh>
    <rPh sb="3" eb="4">
      <t>ト</t>
    </rPh>
    <rPh sb="5" eb="6">
      <t>ク</t>
    </rPh>
    <phoneticPr fontId="2"/>
  </si>
  <si>
    <t>モットー</t>
    <phoneticPr fontId="2"/>
  </si>
  <si>
    <t>いつから</t>
    <phoneticPr fontId="2"/>
  </si>
  <si>
    <t>好成績の転機となった</t>
    <rPh sb="0" eb="3">
      <t>コウセイセキ</t>
    </rPh>
    <rPh sb="4" eb="6">
      <t>テンキ</t>
    </rPh>
    <phoneticPr fontId="2"/>
  </si>
  <si>
    <t>ＮＯ</t>
    <phoneticPr fontId="2"/>
  </si>
  <si>
    <t>小学</t>
    <rPh sb="0" eb="2">
      <t>ショウガク</t>
    </rPh>
    <phoneticPr fontId="2"/>
  </si>
  <si>
    <t>１）</t>
    <phoneticPr fontId="2"/>
  </si>
  <si>
    <t>２）</t>
    <phoneticPr fontId="2"/>
  </si>
  <si>
    <t>２）</t>
    <phoneticPr fontId="2"/>
  </si>
  <si>
    <t>３）</t>
    <phoneticPr fontId="2"/>
  </si>
  <si>
    <t>３）</t>
    <phoneticPr fontId="2"/>
  </si>
  <si>
    <t>３）</t>
  </si>
  <si>
    <t>４）</t>
    <phoneticPr fontId="2"/>
  </si>
  <si>
    <t>取り入れ</t>
    <rPh sb="0" eb="1">
      <t>ト</t>
    </rPh>
    <rPh sb="2" eb="3">
      <t>イ</t>
    </rPh>
    <phoneticPr fontId="2"/>
  </si>
  <si>
    <t>５）</t>
    <phoneticPr fontId="2"/>
  </si>
  <si>
    <t>６）</t>
    <phoneticPr fontId="2"/>
  </si>
  <si>
    <t>７）</t>
    <phoneticPr fontId="2"/>
  </si>
  <si>
    <t>98</t>
    <phoneticPr fontId="2"/>
  </si>
  <si>
    <t>99</t>
    <phoneticPr fontId="2"/>
  </si>
  <si>
    <t>100</t>
    <phoneticPr fontId="2"/>
  </si>
  <si>
    <t>101</t>
    <phoneticPr fontId="2"/>
  </si>
  <si>
    <t>102</t>
    <phoneticPr fontId="2"/>
  </si>
  <si>
    <t>103</t>
    <phoneticPr fontId="2"/>
  </si>
  <si>
    <t>105</t>
    <phoneticPr fontId="2"/>
  </si>
  <si>
    <t>5）</t>
    <phoneticPr fontId="2"/>
  </si>
  <si>
    <t>5）</t>
    <phoneticPr fontId="2"/>
  </si>
  <si>
    <t>5）</t>
  </si>
  <si>
    <t>Q10</t>
    <phoneticPr fontId="2"/>
  </si>
  <si>
    <t>12歳</t>
    <rPh sb="2" eb="3">
      <t>サイ</t>
    </rPh>
    <phoneticPr fontId="2"/>
  </si>
  <si>
    <t>15歳</t>
    <rPh sb="2" eb="3">
      <t>サイ</t>
    </rPh>
    <phoneticPr fontId="2"/>
  </si>
  <si>
    <t>１８歳</t>
    <rPh sb="2" eb="3">
      <t>サイ</t>
    </rPh>
    <phoneticPr fontId="2"/>
  </si>
  <si>
    <t>競技</t>
    <rPh sb="0" eb="2">
      <t>キョウギ</t>
    </rPh>
    <phoneticPr fontId="2"/>
  </si>
  <si>
    <t>年代・性別</t>
    <rPh sb="0" eb="2">
      <t>ネンダイ</t>
    </rPh>
    <rPh sb="3" eb="5">
      <t>セイベツ</t>
    </rPh>
    <phoneticPr fontId="2"/>
  </si>
  <si>
    <t>指導しているのは？</t>
    <rPh sb="0" eb="2">
      <t>シドウ</t>
    </rPh>
    <phoneticPr fontId="2"/>
  </si>
  <si>
    <t>-</t>
    <phoneticPr fontId="2"/>
  </si>
  <si>
    <t>３０代・男性</t>
  </si>
  <si>
    <t>４０代・男性</t>
  </si>
  <si>
    <t>５０代・男性</t>
  </si>
  <si>
    <t xml:space="preserve">６０代以上・男性 </t>
  </si>
  <si>
    <t>２０代・男性</t>
    <phoneticPr fontId="2"/>
  </si>
  <si>
    <t>３０代・女性</t>
  </si>
  <si>
    <t>４０代・女性</t>
  </si>
  <si>
    <t>５０代・女性</t>
  </si>
  <si>
    <t>６０代以上・女性</t>
  </si>
  <si>
    <t>２０代・女性</t>
    <phoneticPr fontId="2"/>
  </si>
  <si>
    <t>出身は？</t>
    <rPh sb="0" eb="2">
      <t>シュッシン</t>
    </rPh>
    <phoneticPr fontId="2"/>
  </si>
  <si>
    <t>女子</t>
  </si>
  <si>
    <t>両方</t>
  </si>
  <si>
    <t>男子</t>
    <phoneticPr fontId="2"/>
  </si>
  <si>
    <t xml:space="preserve">群馬県　  　  　  　  </t>
    <phoneticPr fontId="2"/>
  </si>
  <si>
    <t>他の都道府県</t>
    <phoneticPr fontId="2"/>
  </si>
  <si>
    <t>途中まで群馬県</t>
    <phoneticPr fontId="2"/>
  </si>
  <si>
    <t>途中から群馬県</t>
    <phoneticPr fontId="2"/>
  </si>
  <si>
    <t>その他</t>
    <phoneticPr fontId="2"/>
  </si>
  <si>
    <t>種目</t>
    <rPh sb="0" eb="2">
      <t>シュモク</t>
    </rPh>
    <phoneticPr fontId="2"/>
  </si>
  <si>
    <t>運動経験</t>
    <rPh sb="0" eb="2">
      <t>ウンドウ</t>
    </rPh>
    <rPh sb="2" eb="4">
      <t>ケイケン</t>
    </rPh>
    <phoneticPr fontId="2"/>
  </si>
  <si>
    <t>周囲の大人が</t>
    <rPh sb="0" eb="2">
      <t>シュウイ</t>
    </rPh>
    <rPh sb="3" eb="5">
      <t>オトナ</t>
    </rPh>
    <phoneticPr fontId="2"/>
  </si>
  <si>
    <t>スポーツ活動</t>
    <rPh sb="4" eb="6">
      <t>カツドウ</t>
    </rPh>
    <phoneticPr fontId="2"/>
  </si>
  <si>
    <t>年目</t>
    <rPh sb="0" eb="2">
      <t>ネンメ</t>
    </rPh>
    <phoneticPr fontId="2"/>
  </si>
  <si>
    <t>☆中学校の部活動で週２日の休養日が実施されると高校生の競技力にどんな影響があると思いますか？</t>
    <rPh sb="17" eb="19">
      <t>ジッシ</t>
    </rPh>
    <rPh sb="40" eb="41">
      <t>オモ</t>
    </rPh>
    <phoneticPr fontId="2"/>
  </si>
  <si>
    <t>☆部活動指導員が制度化されることについてどう思いますか？</t>
    <rPh sb="1" eb="4">
      <t>ブカツドウ</t>
    </rPh>
    <rPh sb="4" eb="7">
      <t>シドウイン</t>
    </rPh>
    <rPh sb="8" eb="11">
      <t>セイドカ</t>
    </rPh>
    <rPh sb="22" eb="23">
      <t>オモ</t>
    </rPh>
    <phoneticPr fontId="2"/>
  </si>
  <si>
    <t>個人としての取り組みは？</t>
    <rPh sb="0" eb="2">
      <t>コジン</t>
    </rPh>
    <rPh sb="6" eb="7">
      <t>ト</t>
    </rPh>
    <rPh sb="8" eb="9">
      <t>ク</t>
    </rPh>
    <phoneticPr fontId="2"/>
  </si>
  <si>
    <t>けがや体調不良時の大会出場の判断は？</t>
    <rPh sb="3" eb="5">
      <t>タイチョウ</t>
    </rPh>
    <rPh sb="5" eb="7">
      <t>フリョウ</t>
    </rPh>
    <rPh sb="7" eb="8">
      <t>ジ</t>
    </rPh>
    <rPh sb="9" eb="11">
      <t>タイカイ</t>
    </rPh>
    <rPh sb="11" eb="13">
      <t>シュツジョウ</t>
    </rPh>
    <rPh sb="14" eb="16">
      <t>ハンダン</t>
    </rPh>
    <phoneticPr fontId="2"/>
  </si>
  <si>
    <t>競技以外に行っている指導は？</t>
    <rPh sb="0" eb="2">
      <t>キョウギ</t>
    </rPh>
    <rPh sb="2" eb="4">
      <t>イガイ</t>
    </rPh>
    <rPh sb="5" eb="6">
      <t>オコナ</t>
    </rPh>
    <rPh sb="10" eb="12">
      <t>シドウ</t>
    </rPh>
    <phoneticPr fontId="2"/>
  </si>
  <si>
    <t>運動遊び・外遊びは？</t>
    <rPh sb="0" eb="2">
      <t>ウンドウ</t>
    </rPh>
    <rPh sb="2" eb="3">
      <t>アソ</t>
    </rPh>
    <rPh sb="5" eb="7">
      <t>ソトアソ</t>
    </rPh>
    <phoneticPr fontId="2"/>
  </si>
  <si>
    <t>多くのスポーツを経験することは？</t>
    <rPh sb="0" eb="1">
      <t>オオ</t>
    </rPh>
    <rPh sb="8" eb="10">
      <t>ケイケン</t>
    </rPh>
    <phoneticPr fontId="2"/>
  </si>
  <si>
    <t>経験・成功体験を積むことは？</t>
    <rPh sb="0" eb="2">
      <t>ケイケン</t>
    </rPh>
    <rPh sb="3" eb="5">
      <t>セイコウ</t>
    </rPh>
    <rPh sb="5" eb="7">
      <t>タイケン</t>
    </rPh>
    <rPh sb="8" eb="9">
      <t>ツ</t>
    </rPh>
    <phoneticPr fontId="2"/>
  </si>
  <si>
    <t>基本的運動能力を鍛えることは？</t>
    <rPh sb="0" eb="3">
      <t>キホンテキ</t>
    </rPh>
    <rPh sb="3" eb="5">
      <t>ウンドウ</t>
    </rPh>
    <rPh sb="5" eb="7">
      <t>ノウリョク</t>
    </rPh>
    <rPh sb="8" eb="9">
      <t>キタ</t>
    </rPh>
    <phoneticPr fontId="2"/>
  </si>
  <si>
    <t>個人スキルを高めることは？</t>
    <rPh sb="0" eb="2">
      <t>コジン</t>
    </rPh>
    <rPh sb="6" eb="7">
      <t>タカ</t>
    </rPh>
    <phoneticPr fontId="2"/>
  </si>
  <si>
    <t>「叱る：褒める」の割合は？</t>
    <rPh sb="1" eb="2">
      <t>シカ</t>
    </rPh>
    <rPh sb="4" eb="5">
      <t>ホ</t>
    </rPh>
    <rPh sb="9" eb="11">
      <t>ワリアイ</t>
    </rPh>
    <phoneticPr fontId="2"/>
  </si>
  <si>
    <t>「指導者主導：主体性」の割合は？</t>
    <rPh sb="1" eb="4">
      <t>シドウシャ</t>
    </rPh>
    <rPh sb="4" eb="6">
      <t>シュドウ</t>
    </rPh>
    <rPh sb="7" eb="10">
      <t>シュタイセイ</t>
    </rPh>
    <rPh sb="12" eb="14">
      <t>ワリアイ</t>
    </rPh>
    <phoneticPr fontId="2"/>
  </si>
  <si>
    <t>1週間の活動回数は？</t>
    <rPh sb="1" eb="3">
      <t>シュウカン</t>
    </rPh>
    <rPh sb="4" eb="6">
      <t>カツドウ</t>
    </rPh>
    <rPh sb="6" eb="8">
      <t>カイスウ</t>
    </rPh>
    <phoneticPr fontId="2"/>
  </si>
  <si>
    <t>平日の活動時間は？</t>
    <rPh sb="0" eb="2">
      <t>ヘイジツ</t>
    </rPh>
    <rPh sb="3" eb="5">
      <t>カツドウ</t>
    </rPh>
    <rPh sb="5" eb="7">
      <t>ジカン</t>
    </rPh>
    <phoneticPr fontId="2"/>
  </si>
  <si>
    <t>休日の活動時間は？</t>
    <rPh sb="0" eb="2">
      <t>キュウジツ</t>
    </rPh>
    <rPh sb="3" eb="5">
      <t>カツドウ</t>
    </rPh>
    <rPh sb="5" eb="7">
      <t>ジカン</t>
    </rPh>
    <phoneticPr fontId="2"/>
  </si>
  <si>
    <t>練習は平等に？</t>
    <rPh sb="0" eb="2">
      <t>レンシュウ</t>
    </rPh>
    <rPh sb="3" eb="5">
      <t>ビョウドウ</t>
    </rPh>
    <phoneticPr fontId="2"/>
  </si>
  <si>
    <t>大会の出場は？</t>
    <rPh sb="0" eb="2">
      <t>タイカイ</t>
    </rPh>
    <rPh sb="3" eb="5">
      <t>シュツジョウ</t>
    </rPh>
    <phoneticPr fontId="2"/>
  </si>
  <si>
    <t>８歳</t>
    <rPh sb="1" eb="2">
      <t>サイ</t>
    </rPh>
    <phoneticPr fontId="2"/>
  </si>
  <si>
    <t>幼少期～２年生</t>
    <rPh sb="0" eb="3">
      <t>ヨウショウキ</t>
    </rPh>
    <rPh sb="5" eb="7">
      <t>ネンセイ</t>
    </rPh>
    <phoneticPr fontId="2"/>
  </si>
  <si>
    <t>小学校３～６年生</t>
    <rPh sb="0" eb="3">
      <t>ショウガッコウ</t>
    </rPh>
    <rPh sb="6" eb="8">
      <t>ネンセイ</t>
    </rPh>
    <phoneticPr fontId="2"/>
  </si>
  <si>
    <t>☆中学校の部活動を社会体育に移行することについてどう思いますか？</t>
    <rPh sb="1" eb="4">
      <t>チュウガッコウ</t>
    </rPh>
    <rPh sb="5" eb="8">
      <t>ブカツドウ</t>
    </rPh>
    <rPh sb="9" eb="11">
      <t>シャカイ</t>
    </rPh>
    <rPh sb="11" eb="13">
      <t>タイイク</t>
    </rPh>
    <rPh sb="14" eb="16">
      <t>イコウ</t>
    </rPh>
    <rPh sb="26" eb="27">
      <t>オモ</t>
    </rPh>
    <phoneticPr fontId="2"/>
  </si>
  <si>
    <t>高校ではどんな指導をしている？</t>
    <rPh sb="0" eb="2">
      <t>コウコウ</t>
    </rPh>
    <rPh sb="7" eb="9">
      <t>シドウ</t>
    </rPh>
    <phoneticPr fontId="2"/>
  </si>
  <si>
    <t>けが予防のためにやっていることは？</t>
    <rPh sb="2" eb="4">
      <t>ヨボウ</t>
    </rPh>
    <phoneticPr fontId="2"/>
  </si>
  <si>
    <t>☆結果が出たのは何年目くらい？</t>
    <rPh sb="1" eb="3">
      <t>ケッカ</t>
    </rPh>
    <rPh sb="4" eb="5">
      <t>デ</t>
    </rPh>
    <rPh sb="8" eb="11">
      <t>ナンネンメ</t>
    </rPh>
    <phoneticPr fontId="2"/>
  </si>
  <si>
    <t>☆転機・きっかけは？</t>
    <rPh sb="1" eb="3">
      <t>テンキ</t>
    </rPh>
    <phoneticPr fontId="2"/>
  </si>
  <si>
    <t>☆大切にしている言葉、モットーなどは？</t>
    <rPh sb="1" eb="3">
      <t>タイセツ</t>
    </rPh>
    <rPh sb="8" eb="10">
      <t>コトバ</t>
    </rPh>
    <phoneticPr fontId="2"/>
  </si>
  <si>
    <t>☆「個」と「チーム」重視するのは？</t>
    <rPh sb="2" eb="3">
      <t>コ</t>
    </rPh>
    <rPh sb="10" eb="12">
      <t>ジュウシ</t>
    </rPh>
    <phoneticPr fontId="2"/>
  </si>
  <si>
    <t>☆「心・技・体」重視するのは？</t>
    <rPh sb="2" eb="3">
      <t>ココロ</t>
    </rPh>
    <rPh sb="4" eb="5">
      <t>ワザ</t>
    </rPh>
    <rPh sb="6" eb="7">
      <t>カラダ</t>
    </rPh>
    <rPh sb="8" eb="10">
      <t>ジュウシ</t>
    </rPh>
    <phoneticPr fontId="2"/>
  </si>
  <si>
    <t>練習計画上参考にしているのは？</t>
    <rPh sb="0" eb="2">
      <t>レンシュウ</t>
    </rPh>
    <rPh sb="2" eb="5">
      <t>ケイカクジョウ</t>
    </rPh>
    <rPh sb="5" eb="7">
      <t>サンコウ</t>
    </rPh>
    <phoneticPr fontId="2"/>
  </si>
  <si>
    <t>・</t>
    <phoneticPr fontId="2"/>
  </si>
  <si>
    <t>↓ここに番号を入れると個人の回答が表示されます。</t>
    <rPh sb="4" eb="6">
      <t>バンゴウ</t>
    </rPh>
    <rPh sb="7" eb="8">
      <t>イ</t>
    </rPh>
    <rPh sb="11" eb="13">
      <t>コジン</t>
    </rPh>
    <rPh sb="14" eb="16">
      <t>カイトウ</t>
    </rPh>
    <rPh sb="17" eb="19">
      <t>ヒョウジ</t>
    </rPh>
    <phoneticPr fontId="2"/>
  </si>
  <si>
    <t>未経験または専門外のために指導できないという指導者不足の問題や教職員の業務負担が背景にあると考えている。部活動を学校教育活動の一環と位置づけ、意義を持たせて活動してきた学校や現在もそのように活動している学校もある。社会体育への移行は、地域や学校の現状を把握した上で実施すべきである。</t>
    <rPh sb="0" eb="3">
      <t>ミケイケン</t>
    </rPh>
    <rPh sb="6" eb="9">
      <t>センモンガイ</t>
    </rPh>
    <rPh sb="13" eb="15">
      <t>シドウ</t>
    </rPh>
    <rPh sb="28" eb="30">
      <t>モンダイ</t>
    </rPh>
    <rPh sb="31" eb="34">
      <t>キョウショクイン</t>
    </rPh>
    <rPh sb="40" eb="42">
      <t>ハイケイ</t>
    </rPh>
    <rPh sb="56" eb="58">
      <t>ガッコウ</t>
    </rPh>
    <rPh sb="58" eb="60">
      <t>キョウイク</t>
    </rPh>
    <rPh sb="60" eb="62">
      <t>カツドウ</t>
    </rPh>
    <rPh sb="63" eb="65">
      <t>イッカン</t>
    </rPh>
    <rPh sb="66" eb="68">
      <t>イチ</t>
    </rPh>
    <rPh sb="71" eb="73">
      <t>イギ</t>
    </rPh>
    <rPh sb="74" eb="75">
      <t>モ</t>
    </rPh>
    <rPh sb="78" eb="80">
      <t>カツドウ</t>
    </rPh>
    <rPh sb="84" eb="86">
      <t>ガッコウ</t>
    </rPh>
    <rPh sb="87" eb="89">
      <t>ゲンザイ</t>
    </rPh>
    <rPh sb="95" eb="97">
      <t>カツドウ</t>
    </rPh>
    <rPh sb="101" eb="103">
      <t>ガッコウ</t>
    </rPh>
    <rPh sb="107" eb="109">
      <t>シャカイ</t>
    </rPh>
    <rPh sb="109" eb="111">
      <t>タイイク</t>
    </rPh>
    <rPh sb="113" eb="115">
      <t>イコウ</t>
    </rPh>
    <rPh sb="117" eb="119">
      <t>チイキ</t>
    </rPh>
    <rPh sb="120" eb="122">
      <t>ガッコウ</t>
    </rPh>
    <rPh sb="123" eb="125">
      <t>ゲンジョウ</t>
    </rPh>
    <rPh sb="126" eb="128">
      <t>ハアク</t>
    </rPh>
    <rPh sb="130" eb="131">
      <t>ウエ</t>
    </rPh>
    <rPh sb="132" eb="134">
      <t>ジッシ</t>
    </rPh>
    <phoneticPr fontId="2"/>
  </si>
  <si>
    <t>研修会等への参加・自主トレーニング</t>
    <rPh sb="0" eb="3">
      <t>ケンシュウカイ</t>
    </rPh>
    <rPh sb="3" eb="4">
      <t>トウ</t>
    </rPh>
    <rPh sb="6" eb="8">
      <t>サンカ</t>
    </rPh>
    <rPh sb="9" eb="11">
      <t>ジシュ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</si>
</sst>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b/>
      <sz val="11"/>
      <color rgb="FFFF0000"/>
      <name val="ＭＳ Ｐゴシック"/>
      <family val="3"/>
      <charset val="128"/>
    </font>
    <font>
      <sz val="10"/>
      <name val="ＭＳ Ｐゴシック"/>
      <family val="3"/>
      <charset val="128"/>
    </font>
    <font>
      <sz val="11"/>
      <color rgb="FFFF0000"/>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11">
    <xf numFmtId="0" fontId="0" fillId="0" borderId="0" xfId="0">
      <alignment vertical="center"/>
    </xf>
    <xf numFmtId="0" fontId="0" fillId="0" borderId="0" xfId="0" applyFont="1" applyBorder="1" applyAlignment="1">
      <alignment horizontal="center" vertical="center" textRotation="255"/>
    </xf>
    <xf numFmtId="0" fontId="1" fillId="0" borderId="0" xfId="0" applyFont="1">
      <alignment vertical="center"/>
    </xf>
    <xf numFmtId="0" fontId="0" fillId="0" borderId="0" xfId="0" applyFont="1">
      <alignment vertical="center"/>
    </xf>
    <xf numFmtId="0" fontId="1" fillId="0" borderId="0" xfId="0" applyFont="1" applyBorder="1">
      <alignment vertical="center"/>
    </xf>
    <xf numFmtId="0" fontId="0" fillId="0" borderId="0" xfId="0" applyFont="1" applyBorder="1">
      <alignment vertical="center"/>
    </xf>
    <xf numFmtId="0" fontId="1" fillId="0" borderId="0" xfId="0" applyFont="1" applyBorder="1" applyAlignment="1">
      <alignment vertical="center"/>
    </xf>
    <xf numFmtId="0" fontId="1" fillId="0" borderId="1" xfId="0" applyFont="1" applyBorder="1">
      <alignment vertical="center"/>
    </xf>
    <xf numFmtId="0" fontId="0" fillId="0" borderId="0" xfId="0" applyFont="1" applyBorder="1" applyAlignment="1">
      <alignment vertical="center"/>
    </xf>
    <xf numFmtId="0" fontId="1" fillId="0" borderId="0" xfId="0" applyFont="1" applyAlignment="1">
      <alignment horizontal="center" vertical="center"/>
    </xf>
    <xf numFmtId="0" fontId="6" fillId="0" borderId="0" xfId="0" applyFont="1" applyFill="1" applyBorder="1">
      <alignment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5" fillId="0" borderId="0" xfId="0" applyFont="1" applyBorder="1" applyAlignment="1">
      <alignment vertical="center"/>
    </xf>
    <xf numFmtId="0" fontId="7" fillId="0" borderId="0" xfId="0" applyFont="1" applyBorder="1">
      <alignment vertical="center"/>
    </xf>
    <xf numFmtId="0" fontId="7" fillId="0" borderId="0" xfId="0" applyFont="1" applyFill="1" applyBorder="1">
      <alignment vertical="center"/>
    </xf>
    <xf numFmtId="0" fontId="0" fillId="0" borderId="0" xfId="0" applyFont="1" applyBorder="1" applyAlignment="1">
      <alignment vertical="center" wrapText="1"/>
    </xf>
    <xf numFmtId="0" fontId="1" fillId="0" borderId="0" xfId="0" applyFont="1" applyFill="1">
      <alignment vertical="center"/>
    </xf>
    <xf numFmtId="0" fontId="1" fillId="4" borderId="0" xfId="0" applyFont="1" applyFill="1">
      <alignment vertical="center"/>
    </xf>
    <xf numFmtId="176" fontId="1" fillId="4" borderId="0" xfId="0" applyNumberFormat="1" applyFont="1" applyFill="1">
      <alignment vertical="center"/>
    </xf>
    <xf numFmtId="176" fontId="1" fillId="0" borderId="0" xfId="0" applyNumberFormat="1" applyFont="1">
      <alignment vertical="center"/>
    </xf>
    <xf numFmtId="49" fontId="0" fillId="4" borderId="0" xfId="0" applyNumberFormat="1" applyFont="1" applyFill="1">
      <alignment vertical="center"/>
    </xf>
    <xf numFmtId="0" fontId="0" fillId="4" borderId="0" xfId="0" applyFont="1" applyFill="1">
      <alignment vertical="center"/>
    </xf>
    <xf numFmtId="0" fontId="0" fillId="4" borderId="0" xfId="0" applyFont="1" applyFill="1" applyAlignment="1">
      <alignment vertical="center" wrapText="1"/>
    </xf>
    <xf numFmtId="176" fontId="1" fillId="0" borderId="0" xfId="0" applyNumberFormat="1" applyFont="1" applyFill="1">
      <alignment vertical="center"/>
    </xf>
    <xf numFmtId="0" fontId="0" fillId="4" borderId="0" xfId="0" applyFont="1" applyFill="1" applyAlignment="1">
      <alignment vertical="center"/>
    </xf>
    <xf numFmtId="0" fontId="0" fillId="0" borderId="0" xfId="0" applyFont="1" applyFill="1" applyBorder="1">
      <alignment vertical="center"/>
    </xf>
    <xf numFmtId="0" fontId="1" fillId="0" borderId="4" xfId="0" applyFont="1" applyBorder="1">
      <alignment vertical="center"/>
    </xf>
    <xf numFmtId="0" fontId="1" fillId="0" borderId="3" xfId="0" applyFont="1" applyFill="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lignment vertical="center"/>
    </xf>
    <xf numFmtId="0" fontId="1" fillId="0" borderId="2" xfId="0" applyFont="1" applyBorder="1">
      <alignment vertical="center"/>
    </xf>
    <xf numFmtId="0" fontId="1" fillId="0" borderId="5" xfId="0" applyFont="1" applyBorder="1">
      <alignment vertical="center"/>
    </xf>
    <xf numFmtId="0" fontId="1" fillId="6" borderId="0" xfId="0" applyFont="1" applyFill="1">
      <alignment vertical="center"/>
    </xf>
    <xf numFmtId="0" fontId="1" fillId="6" borderId="2" xfId="0" applyFont="1" applyFill="1" applyBorder="1">
      <alignment vertical="center"/>
    </xf>
    <xf numFmtId="0" fontId="1" fillId="6" borderId="3" xfId="0" applyFont="1" applyFill="1" applyBorder="1">
      <alignment vertical="center"/>
    </xf>
    <xf numFmtId="0" fontId="1" fillId="6" borderId="4" xfId="0" applyFont="1" applyFill="1" applyBorder="1">
      <alignment vertical="center"/>
    </xf>
    <xf numFmtId="0" fontId="1" fillId="6" borderId="5" xfId="0" applyFont="1" applyFill="1" applyBorder="1">
      <alignment vertical="center"/>
    </xf>
    <xf numFmtId="0" fontId="1" fillId="0" borderId="3" xfId="0" applyFont="1" applyFill="1" applyBorder="1">
      <alignment vertical="center"/>
    </xf>
    <xf numFmtId="0" fontId="0" fillId="0" borderId="2" xfId="0" applyFont="1" applyFill="1" applyBorder="1">
      <alignment vertical="center"/>
    </xf>
    <xf numFmtId="0" fontId="0" fillId="6" borderId="2" xfId="0" applyFont="1" applyFill="1" applyBorder="1">
      <alignment vertical="center"/>
    </xf>
    <xf numFmtId="0" fontId="0" fillId="6" borderId="3" xfId="0" applyFont="1" applyFill="1" applyBorder="1">
      <alignment vertical="center"/>
    </xf>
    <xf numFmtId="177" fontId="1" fillId="6" borderId="2" xfId="0" applyNumberFormat="1" applyFont="1" applyFill="1" applyBorder="1">
      <alignment vertical="center"/>
    </xf>
    <xf numFmtId="177" fontId="1" fillId="6" borderId="5" xfId="0" applyNumberFormat="1" applyFont="1" applyFill="1" applyBorder="1">
      <alignment vertical="center"/>
    </xf>
    <xf numFmtId="177" fontId="1" fillId="6" borderId="3" xfId="0" applyNumberFormat="1" applyFont="1" applyFill="1" applyBorder="1">
      <alignment vertical="center"/>
    </xf>
    <xf numFmtId="49" fontId="1" fillId="6" borderId="2" xfId="0" applyNumberFormat="1" applyFont="1" applyFill="1" applyBorder="1" applyAlignment="1">
      <alignment horizontal="center" vertical="center"/>
    </xf>
    <xf numFmtId="49" fontId="1" fillId="6" borderId="5"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0" fontId="1" fillId="6" borderId="3" xfId="0" applyNumberFormat="1" applyFont="1" applyFill="1" applyBorder="1" applyAlignment="1">
      <alignment horizontal="right" vertical="center"/>
    </xf>
    <xf numFmtId="0" fontId="1" fillId="6" borderId="10" xfId="0" applyNumberFormat="1" applyFont="1" applyFill="1" applyBorder="1" applyAlignment="1">
      <alignment horizontal="right" vertical="center"/>
    </xf>
    <xf numFmtId="0" fontId="1" fillId="6" borderId="11" xfId="0" applyNumberFormat="1" applyFont="1" applyFill="1" applyBorder="1" applyAlignment="1">
      <alignment horizontal="right" vertical="center"/>
    </xf>
    <xf numFmtId="0" fontId="1" fillId="6" borderId="7" xfId="0" applyNumberFormat="1" applyFont="1" applyFill="1" applyBorder="1" applyAlignment="1">
      <alignment horizontal="right" vertical="center"/>
    </xf>
    <xf numFmtId="0" fontId="1" fillId="6" borderId="7" xfId="0" applyNumberFormat="1" applyFont="1" applyFill="1" applyBorder="1" applyAlignment="1">
      <alignment horizontal="center" vertical="center"/>
    </xf>
    <xf numFmtId="0" fontId="1" fillId="2" borderId="0" xfId="0" applyFont="1" applyFill="1">
      <alignment vertical="center"/>
    </xf>
    <xf numFmtId="0" fontId="5" fillId="0" borderId="5" xfId="0" applyFont="1" applyBorder="1" applyAlignment="1">
      <alignment vertical="center"/>
    </xf>
    <xf numFmtId="9" fontId="1" fillId="0" borderId="0" xfId="0" applyNumberFormat="1" applyFont="1" applyAlignment="1">
      <alignment vertical="center"/>
    </xf>
    <xf numFmtId="9" fontId="1" fillId="0" borderId="0" xfId="0" applyNumberFormat="1" applyFont="1" applyBorder="1" applyAlignment="1">
      <alignment vertical="center"/>
    </xf>
    <xf numFmtId="0" fontId="5" fillId="0" borderId="0" xfId="0" applyFont="1" applyFill="1" applyBorder="1" applyAlignment="1">
      <alignment vertical="center" shrinkToFit="1"/>
    </xf>
    <xf numFmtId="9" fontId="1" fillId="0" borderId="0" xfId="0" applyNumberFormat="1" applyFont="1" applyBorder="1">
      <alignment vertical="center"/>
    </xf>
    <xf numFmtId="9" fontId="1" fillId="0" borderId="0" xfId="0" applyNumberFormat="1" applyFont="1" applyBorder="1" applyAlignment="1">
      <alignment horizontal="left" vertical="center"/>
    </xf>
    <xf numFmtId="0" fontId="6" fillId="0" borderId="0" xfId="0" applyFont="1" applyBorder="1">
      <alignment vertical="center"/>
    </xf>
    <xf numFmtId="0" fontId="3"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lignment vertical="center"/>
    </xf>
    <xf numFmtId="0" fontId="9" fillId="0" borderId="0" xfId="0" applyFont="1" applyBorder="1" applyAlignment="1">
      <alignment vertical="center"/>
    </xf>
    <xf numFmtId="0" fontId="1" fillId="4" borderId="0" xfId="0" applyFont="1" applyFill="1" applyAlignment="1">
      <alignment horizontal="right" vertical="center"/>
    </xf>
    <xf numFmtId="0" fontId="9" fillId="0" borderId="0" xfId="0" applyFont="1" applyFill="1" applyBorder="1" applyAlignment="1">
      <alignment vertical="center" wrapText="1"/>
    </xf>
    <xf numFmtId="0" fontId="5" fillId="0" borderId="0" xfId="0" applyFont="1" applyBorder="1" applyAlignment="1">
      <alignment vertical="center" shrinkToFit="1"/>
    </xf>
    <xf numFmtId="0" fontId="1" fillId="0" borderId="0" xfId="0" applyFont="1" applyAlignment="1">
      <alignment horizontal="right" vertical="center"/>
    </xf>
    <xf numFmtId="0" fontId="1" fillId="6" borderId="3" xfId="0" applyFont="1" applyFill="1" applyBorder="1" applyAlignment="1">
      <alignment horizontal="right" vertical="center"/>
    </xf>
    <xf numFmtId="0" fontId="1" fillId="2" borderId="0" xfId="0" applyFont="1" applyFill="1" applyAlignment="1">
      <alignment horizontal="right" vertical="center"/>
    </xf>
    <xf numFmtId="0" fontId="6" fillId="0" borderId="0" xfId="0" applyFont="1">
      <alignment vertical="center"/>
    </xf>
    <xf numFmtId="0" fontId="1" fillId="0" borderId="0" xfId="0" applyFont="1" applyProtection="1">
      <alignment vertical="center"/>
      <protection locked="0"/>
    </xf>
    <xf numFmtId="0" fontId="5" fillId="0" borderId="0" xfId="0" applyFont="1" applyAlignment="1" applyProtection="1">
      <alignment horizontal="right" vertical="center" shrinkToFit="1"/>
      <protection locked="0"/>
    </xf>
    <xf numFmtId="0" fontId="10" fillId="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protection locked="0"/>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0" fillId="0" borderId="0" xfId="0" applyFont="1" applyAlignment="1" applyProtection="1">
      <alignment horizontal="right"/>
      <protection locked="0"/>
    </xf>
    <xf numFmtId="0" fontId="5" fillId="0" borderId="38" xfId="0" applyFont="1" applyFill="1" applyBorder="1" applyAlignment="1" applyProtection="1">
      <alignment vertical="center"/>
      <protection locked="0"/>
    </xf>
    <xf numFmtId="0" fontId="1" fillId="0" borderId="39" xfId="0" applyFont="1" applyBorder="1" applyProtection="1">
      <alignment vertical="center"/>
      <protection locked="0"/>
    </xf>
    <xf numFmtId="0" fontId="0" fillId="0" borderId="40" xfId="0" applyFont="1" applyBorder="1" applyProtection="1">
      <alignment vertical="center"/>
      <protection locked="0"/>
    </xf>
    <xf numFmtId="0" fontId="0" fillId="0" borderId="0" xfId="0" applyFont="1" applyBorder="1" applyProtection="1">
      <alignment vertical="center"/>
      <protection locked="0"/>
    </xf>
    <xf numFmtId="0" fontId="0" fillId="5" borderId="35"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5" fillId="0" borderId="0" xfId="0" applyFont="1" applyBorder="1" applyAlignment="1" applyProtection="1">
      <alignment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shrinkToFit="1"/>
      <protection locked="0"/>
    </xf>
    <xf numFmtId="0" fontId="5" fillId="0" borderId="28" xfId="0" applyFont="1" applyBorder="1" applyAlignment="1" applyProtection="1">
      <alignment horizontal="center" vertical="center"/>
      <protection locked="0"/>
    </xf>
    <xf numFmtId="0" fontId="1" fillId="0" borderId="0" xfId="0" applyFont="1" applyBorder="1" applyProtection="1">
      <alignment vertical="center"/>
      <protection locked="0"/>
    </xf>
    <xf numFmtId="0" fontId="5" fillId="0" borderId="17"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7"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3" borderId="1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shrinkToFit="1"/>
      <protection locked="0"/>
    </xf>
    <xf numFmtId="0" fontId="5" fillId="3" borderId="18" xfId="0" applyFont="1" applyFill="1" applyBorder="1" applyAlignment="1" applyProtection="1">
      <alignment horizontal="center" vertical="center" shrinkToFit="1"/>
      <protection locked="0"/>
    </xf>
    <xf numFmtId="0" fontId="5" fillId="0" borderId="0" xfId="0" applyFont="1" applyProtection="1">
      <alignment vertical="center"/>
      <protection locked="0"/>
    </xf>
    <xf numFmtId="0" fontId="6" fillId="0" borderId="0" xfId="0" applyFont="1" applyFill="1" applyBorder="1" applyProtection="1">
      <alignment vertical="center"/>
      <protection locked="0"/>
    </xf>
    <xf numFmtId="0" fontId="1" fillId="0" borderId="40" xfId="0" applyFont="1" applyBorder="1" applyProtection="1">
      <alignment vertical="center"/>
      <protection locked="0"/>
    </xf>
    <xf numFmtId="0" fontId="5" fillId="4" borderId="17" xfId="0" applyFont="1" applyFill="1" applyBorder="1" applyAlignment="1" applyProtection="1">
      <alignment horizontal="center" vertical="center"/>
      <protection locked="0"/>
    </xf>
    <xf numFmtId="0" fontId="5" fillId="4" borderId="27" xfId="0" applyFont="1" applyFill="1" applyBorder="1" applyAlignment="1" applyProtection="1">
      <alignment horizontal="center" vertical="center" shrinkToFit="1"/>
      <protection locked="0"/>
    </xf>
    <xf numFmtId="0" fontId="5" fillId="4" borderId="18" xfId="0" applyFont="1" applyFill="1" applyBorder="1" applyAlignment="1" applyProtection="1">
      <alignment horizontal="center" vertical="center" shrinkToFit="1"/>
      <protection locked="0"/>
    </xf>
    <xf numFmtId="9" fontId="1" fillId="0" borderId="0" xfId="0" applyNumberFormat="1"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5" fillId="0" borderId="38" xfId="0" applyFont="1" applyBorder="1" applyProtection="1">
      <alignment vertical="center"/>
      <protection locked="0"/>
    </xf>
    <xf numFmtId="0" fontId="5" fillId="0" borderId="40" xfId="0" applyFont="1" applyBorder="1" applyProtection="1">
      <alignment vertical="center"/>
      <protection locked="0"/>
    </xf>
    <xf numFmtId="0" fontId="5" fillId="0" borderId="29"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right" vertical="center"/>
      <protection locked="0"/>
    </xf>
    <xf numFmtId="0" fontId="1" fillId="0" borderId="0" xfId="0" applyFont="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shrinkToFit="1"/>
      <protection locked="0"/>
    </xf>
    <xf numFmtId="49" fontId="10" fillId="0" borderId="0" xfId="0" applyNumberFormat="1" applyFont="1" applyFill="1" applyBorder="1" applyAlignment="1" applyProtection="1">
      <alignment horizontal="center" vertical="center"/>
      <protection locked="0"/>
    </xf>
    <xf numFmtId="0" fontId="5" fillId="0" borderId="0" xfId="0" applyFont="1" applyAlignment="1" applyProtection="1">
      <alignment horizontal="right"/>
      <protection locked="0"/>
    </xf>
    <xf numFmtId="0" fontId="5" fillId="0" borderId="12" xfId="0" applyFont="1" applyBorder="1" applyAlignment="1" applyProtection="1">
      <alignment vertical="center" shrinkToFit="1"/>
      <protection locked="0"/>
    </xf>
    <xf numFmtId="0" fontId="6" fillId="3" borderId="28"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5" fillId="0" borderId="0" xfId="0" applyFont="1" applyAlignment="1" applyProtection="1">
      <alignment horizontal="right" vertical="center"/>
      <protection locked="0"/>
    </xf>
    <xf numFmtId="0" fontId="9" fillId="0" borderId="0" xfId="0" applyFont="1" applyFill="1" applyBorder="1" applyAlignment="1" applyProtection="1">
      <alignment horizontal="left" vertical="center" shrinkToFit="1"/>
      <protection locked="0"/>
    </xf>
    <xf numFmtId="0" fontId="5" fillId="0" borderId="25" xfId="0" applyFont="1" applyBorder="1" applyAlignment="1" applyProtection="1">
      <alignment horizontal="center" vertical="center"/>
      <protection locked="0"/>
    </xf>
    <xf numFmtId="0" fontId="5" fillId="0" borderId="32" xfId="0" applyFont="1" applyFill="1" applyBorder="1" applyAlignment="1" applyProtection="1">
      <alignment horizontal="center" vertical="center" shrinkToFit="1"/>
      <protection locked="0"/>
    </xf>
    <xf numFmtId="0" fontId="5" fillId="0" borderId="42"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right" vertical="center"/>
      <protection locked="0"/>
    </xf>
    <xf numFmtId="0" fontId="1" fillId="0" borderId="0" xfId="0" applyFont="1" applyAlignment="1" applyProtection="1">
      <alignment vertical="top"/>
      <protection locked="0"/>
    </xf>
    <xf numFmtId="0" fontId="5" fillId="0" borderId="12" xfId="0" applyFont="1" applyFill="1" applyBorder="1" applyAlignment="1" applyProtection="1">
      <alignment vertical="center" shrinkToFit="1"/>
      <protection locked="0"/>
    </xf>
    <xf numFmtId="0" fontId="5" fillId="0" borderId="0" xfId="0" applyFont="1" applyAlignment="1" applyProtection="1">
      <alignment horizontal="right" vertical="top"/>
      <protection locked="0"/>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horizontal="right" vertical="center"/>
      <protection locked="0"/>
    </xf>
    <xf numFmtId="0" fontId="12" fillId="0" borderId="0" xfId="0" applyFont="1" applyBorder="1" applyAlignment="1" applyProtection="1">
      <alignment vertical="center"/>
      <protection locked="0"/>
    </xf>
    <xf numFmtId="0" fontId="10" fillId="0" borderId="0" xfId="0" applyFont="1" applyProtection="1">
      <alignment vertical="center"/>
      <protection locked="0"/>
    </xf>
    <xf numFmtId="0" fontId="9" fillId="0" borderId="0" xfId="0" applyFont="1" applyFill="1" applyBorder="1" applyAlignment="1" applyProtection="1">
      <alignment vertical="center" wrapText="1"/>
      <protection locked="0"/>
    </xf>
    <xf numFmtId="0" fontId="5" fillId="0" borderId="39" xfId="0" applyFont="1" applyFill="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 fillId="0" borderId="0" xfId="0" applyFont="1" applyFill="1" applyProtection="1">
      <alignment vertical="center"/>
    </xf>
    <xf numFmtId="0" fontId="1" fillId="0" borderId="0" xfId="0" applyFont="1" applyFill="1" applyAlignment="1" applyProtection="1">
      <alignment horizontal="right" vertical="center"/>
    </xf>
    <xf numFmtId="0" fontId="1" fillId="0" borderId="8" xfId="0" applyFont="1" applyFill="1" applyBorder="1" applyProtection="1">
      <alignment vertical="center"/>
    </xf>
    <xf numFmtId="0" fontId="1" fillId="0" borderId="0" xfId="0" applyFont="1" applyFill="1" applyBorder="1" applyProtection="1">
      <alignment vertical="center"/>
    </xf>
    <xf numFmtId="0" fontId="1" fillId="0" borderId="9" xfId="0" applyFont="1" applyFill="1" applyBorder="1" applyProtection="1">
      <alignment vertical="center"/>
    </xf>
    <xf numFmtId="0" fontId="1" fillId="0" borderId="7" xfId="0" applyFont="1" applyFill="1" applyBorder="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8" xfId="0" applyFont="1" applyBorder="1" applyProtection="1">
      <alignment vertical="center"/>
    </xf>
    <xf numFmtId="0" fontId="1" fillId="0" borderId="0" xfId="0" applyFont="1" applyBorder="1" applyProtection="1">
      <alignment vertical="center"/>
    </xf>
    <xf numFmtId="0" fontId="1" fillId="0" borderId="9" xfId="0" applyFont="1" applyBorder="1" applyProtection="1">
      <alignment vertical="center"/>
    </xf>
    <xf numFmtId="0" fontId="1" fillId="0" borderId="7" xfId="0" applyFont="1" applyBorder="1" applyProtection="1">
      <alignment vertical="center"/>
    </xf>
    <xf numFmtId="0" fontId="1" fillId="4" borderId="0" xfId="0" applyFont="1" applyFill="1" applyProtection="1">
      <alignment vertical="center"/>
    </xf>
    <xf numFmtId="0" fontId="1" fillId="0" borderId="0" xfId="0" applyFont="1" applyFill="1" applyAlignment="1" applyProtection="1">
      <alignment vertical="center" wrapText="1"/>
    </xf>
    <xf numFmtId="0" fontId="8" fillId="0" borderId="8" xfId="0" applyFont="1" applyFill="1" applyBorder="1" applyProtection="1">
      <alignment vertical="center"/>
    </xf>
    <xf numFmtId="0" fontId="8" fillId="0" borderId="9" xfId="0" applyFont="1" applyFill="1" applyBorder="1" applyProtection="1">
      <alignment vertical="center"/>
    </xf>
    <xf numFmtId="0" fontId="8" fillId="0" borderId="8" xfId="0" applyFont="1" applyBorder="1" applyProtection="1">
      <alignment vertical="center"/>
    </xf>
    <xf numFmtId="0" fontId="8" fillId="0" borderId="9" xfId="0" applyFont="1" applyBorder="1" applyProtection="1">
      <alignment vertical="center"/>
    </xf>
    <xf numFmtId="0" fontId="1" fillId="2" borderId="12" xfId="0" applyFont="1" applyFill="1" applyBorder="1" applyProtection="1">
      <alignment vertical="center"/>
      <protection locked="0"/>
    </xf>
    <xf numFmtId="0" fontId="0" fillId="0" borderId="7" xfId="0" applyFont="1" applyBorder="1" applyProtection="1">
      <alignment vertical="center"/>
    </xf>
    <xf numFmtId="0" fontId="0" fillId="0" borderId="7" xfId="0" applyFont="1" applyBorder="1">
      <alignment vertical="center"/>
    </xf>
    <xf numFmtId="0" fontId="5" fillId="0" borderId="33" xfId="0" applyFont="1" applyBorder="1" applyAlignment="1" applyProtection="1">
      <alignment horizontal="center" vertical="center" textRotation="255"/>
      <protection locked="0"/>
    </xf>
    <xf numFmtId="0" fontId="5" fillId="0" borderId="20" xfId="0" applyFont="1" applyBorder="1" applyAlignment="1" applyProtection="1">
      <alignment horizontal="center" vertical="center" textRotation="255"/>
      <protection locked="0"/>
    </xf>
    <xf numFmtId="0" fontId="5" fillId="0" borderId="22" xfId="0" applyFont="1" applyBorder="1" applyAlignment="1" applyProtection="1">
      <alignment horizontal="center" vertical="center" textRotation="255"/>
      <protection locked="0"/>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0" borderId="35"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textRotation="255" shrinkToFit="1"/>
      <protection locked="0"/>
    </xf>
    <xf numFmtId="0" fontId="6" fillId="0" borderId="17" xfId="0" applyFont="1" applyBorder="1" applyAlignment="1" applyProtection="1">
      <alignment horizontal="center" vertical="center" textRotation="255" shrinkToFit="1"/>
      <protection locked="0"/>
    </xf>
    <xf numFmtId="0" fontId="6" fillId="0" borderId="30" xfId="0" applyFont="1" applyBorder="1" applyAlignment="1" applyProtection="1">
      <alignment horizontal="center" vertical="center" textRotation="255" shrinkToFit="1"/>
      <protection locked="0"/>
    </xf>
    <xf numFmtId="0" fontId="5" fillId="0" borderId="28"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9" fillId="0" borderId="28" xfId="0" applyFont="1" applyFill="1" applyBorder="1" applyAlignment="1" applyProtection="1">
      <alignment horizontal="left" vertical="center" wrapText="1" shrinkToFit="1"/>
      <protection locked="0"/>
    </xf>
    <xf numFmtId="0" fontId="9" fillId="0" borderId="27" xfId="0" applyFont="1" applyFill="1" applyBorder="1" applyAlignment="1" applyProtection="1">
      <alignment horizontal="left" vertical="center" wrapText="1" shrinkToFit="1"/>
      <protection locked="0"/>
    </xf>
    <xf numFmtId="0" fontId="9" fillId="0" borderId="29"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5" fillId="0" borderId="26" xfId="0" applyFont="1" applyBorder="1" applyAlignment="1" applyProtection="1">
      <alignment horizontal="center" vertical="center" textRotation="255" wrapText="1"/>
      <protection locked="0"/>
    </xf>
    <xf numFmtId="0" fontId="5" fillId="0" borderId="21" xfId="0" applyFont="1" applyBorder="1" applyAlignment="1" applyProtection="1">
      <alignment horizontal="center" vertical="center" textRotation="255" wrapText="1"/>
      <protection locked="0"/>
    </xf>
    <xf numFmtId="0" fontId="5" fillId="0" borderId="34" xfId="0" applyFont="1" applyBorder="1" applyAlignment="1" applyProtection="1">
      <alignment horizontal="center" vertical="center" textRotation="255"/>
      <protection locked="0"/>
    </xf>
    <xf numFmtId="0" fontId="5" fillId="0" borderId="19" xfId="0" applyFont="1" applyBorder="1" applyAlignment="1" applyProtection="1">
      <alignment horizontal="center" vertical="center" textRotation="255"/>
      <protection locked="0"/>
    </xf>
    <xf numFmtId="0" fontId="5" fillId="0" borderId="19" xfId="0" applyFont="1" applyBorder="1" applyAlignment="1" applyProtection="1">
      <alignment horizontal="center" vertical="center" textRotation="255" shrinkToFit="1"/>
      <protection locked="0"/>
    </xf>
    <xf numFmtId="0" fontId="9" fillId="0" borderId="43" xfId="0" applyFont="1" applyFill="1" applyBorder="1" applyAlignment="1" applyProtection="1">
      <alignment horizontal="left" vertical="center" wrapText="1" shrinkToFit="1"/>
      <protection locked="0"/>
    </xf>
    <xf numFmtId="0" fontId="9" fillId="0" borderId="4" xfId="0" applyFont="1" applyFill="1" applyBorder="1" applyAlignment="1" applyProtection="1">
      <alignment horizontal="left" vertical="center" wrapText="1" shrinkToFit="1"/>
      <protection locked="0"/>
    </xf>
    <xf numFmtId="0" fontId="9" fillId="0" borderId="44" xfId="0" applyFont="1" applyFill="1" applyBorder="1" applyAlignment="1" applyProtection="1">
      <alignment horizontal="left" vertical="center" wrapText="1" shrinkToFit="1"/>
      <protection locked="0"/>
    </xf>
    <xf numFmtId="0" fontId="9" fillId="0" borderId="4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shrinkToFit="1"/>
      <protection locked="0"/>
    </xf>
    <xf numFmtId="0" fontId="5" fillId="0" borderId="40" xfId="0" applyFont="1" applyFill="1" applyBorder="1" applyAlignment="1" applyProtection="1">
      <alignment horizontal="left" vertical="center" shrinkToFit="1"/>
      <protection locked="0"/>
    </xf>
    <xf numFmtId="0" fontId="9" fillId="0" borderId="3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I177"/>
  <sheetViews>
    <sheetView tabSelected="1" zoomScaleNormal="100" workbookViewId="0">
      <selection activeCell="A73" sqref="A73"/>
    </sheetView>
  </sheetViews>
  <sheetFormatPr defaultColWidth="8.88671875" defaultRowHeight="13.2" x14ac:dyDescent="0.2"/>
  <cols>
    <col min="1" max="1" width="4.6640625" style="2" customWidth="1"/>
    <col min="2" max="2" width="3.33203125" style="2" customWidth="1"/>
    <col min="3" max="3" width="3.6640625" style="2" customWidth="1"/>
    <col min="4" max="4" width="29.33203125" style="2" customWidth="1"/>
    <col min="5" max="8" width="16.33203125" style="2" customWidth="1"/>
    <col min="9" max="9" width="2" style="70" customWidth="1"/>
    <col min="10" max="10" width="29.44140625" style="2" customWidth="1"/>
    <col min="11" max="11" width="17.44140625" style="2" customWidth="1"/>
    <col min="12" max="12" width="3.6640625" style="2" customWidth="1"/>
    <col min="13" max="13" width="23.77734375" style="2" customWidth="1"/>
    <col min="14" max="14" width="9.109375" style="2" customWidth="1"/>
    <col min="15" max="15" width="20.88671875" style="2" customWidth="1"/>
    <col min="16" max="16" width="17.88671875" style="2" customWidth="1"/>
    <col min="17" max="17" width="4.77734375" style="2" customWidth="1"/>
    <col min="18" max="18" width="7.33203125" style="2" customWidth="1"/>
    <col min="19" max="23" width="4.33203125" style="2" customWidth="1"/>
    <col min="24" max="24" width="3.88671875" style="2" customWidth="1"/>
    <col min="25" max="32" width="4.44140625" style="2" customWidth="1"/>
    <col min="33" max="33" width="5.44140625" style="2" customWidth="1"/>
    <col min="34" max="73" width="4.21875" style="2" customWidth="1"/>
    <col min="74" max="74" width="9.109375" style="2" customWidth="1"/>
    <col min="75" max="82" width="4.33203125" style="2" customWidth="1"/>
    <col min="83" max="83" width="9" style="17" customWidth="1"/>
    <col min="84" max="91" width="4.33203125" style="2" customWidth="1"/>
    <col min="92" max="92" width="6" style="2" customWidth="1"/>
    <col min="93" max="100" width="4.33203125" style="2" customWidth="1"/>
    <col min="101" max="101" width="11.33203125" style="2" customWidth="1"/>
    <col min="102" max="109" width="4.33203125" style="2" customWidth="1"/>
    <col min="110" max="110" width="10.77734375" style="2" customWidth="1"/>
    <col min="111" max="118" width="4.33203125" style="2" customWidth="1"/>
    <col min="119" max="119" width="12" style="2" customWidth="1"/>
    <col min="120" max="127" width="4.33203125" style="2" customWidth="1"/>
    <col min="128" max="128" width="9.88671875" style="2" customWidth="1"/>
    <col min="129" max="136" width="4.33203125" style="2" customWidth="1"/>
    <col min="137" max="137" width="19" style="2" customWidth="1"/>
    <col min="138" max="138" width="8.88671875" style="2" customWidth="1"/>
    <col min="139" max="146" width="4.21875" style="2" customWidth="1"/>
    <col min="147" max="147" width="9.6640625" style="2" customWidth="1"/>
    <col min="148" max="155" width="4.21875" style="2" customWidth="1"/>
    <col min="156" max="156" width="7.33203125" style="2" customWidth="1"/>
    <col min="157" max="164" width="4.21875" style="2" customWidth="1"/>
    <col min="165" max="165" width="6.6640625" style="17" customWidth="1"/>
    <col min="166" max="173" width="4.21875" style="2" customWidth="1"/>
    <col min="174" max="174" width="8.6640625" style="2" customWidth="1"/>
    <col min="175" max="182" width="4.21875" style="2" customWidth="1"/>
    <col min="183" max="183" width="10.77734375" style="2" customWidth="1"/>
    <col min="184" max="191" width="4.21875" style="2" customWidth="1"/>
    <col min="192" max="192" width="9.77734375" style="2" customWidth="1"/>
    <col min="193" max="200" width="4.21875" style="2" customWidth="1"/>
    <col min="201" max="201" width="8.21875" style="2" customWidth="1"/>
    <col min="202" max="207" width="4.21875" style="2" customWidth="1"/>
    <col min="208" max="209" width="15.88671875" style="2" customWidth="1"/>
    <col min="210" max="210" width="14.21875" style="2" customWidth="1"/>
    <col min="211" max="212" width="5" style="2" customWidth="1"/>
    <col min="213" max="218" width="5" style="17" customWidth="1"/>
    <col min="219" max="219" width="12.77734375" style="2" customWidth="1"/>
    <col min="220" max="221" width="5" style="2" customWidth="1"/>
    <col min="222" max="222" width="7.77734375" style="2" customWidth="1"/>
    <col min="223" max="223" width="31.44140625" style="2" customWidth="1"/>
    <col min="224" max="225" width="4.77734375" style="2" customWidth="1"/>
    <col min="226" max="226" width="8.88671875" style="2"/>
    <col min="227" max="227" width="22.109375" style="2" customWidth="1"/>
    <col min="228" max="229" width="4.6640625" style="2" customWidth="1"/>
    <col min="230" max="230" width="8.88671875" style="2" customWidth="1"/>
    <col min="231" max="231" width="25.21875" style="2" customWidth="1"/>
    <col min="232" max="233" width="4.21875" style="2" customWidth="1"/>
    <col min="234" max="234" width="26.88671875" style="2" customWidth="1"/>
    <col min="235" max="235" width="9.21875" style="2" customWidth="1"/>
    <col min="236" max="236" width="3.21875" style="2" customWidth="1"/>
    <col min="237" max="237" width="17.77734375" style="2" customWidth="1"/>
    <col min="238" max="239" width="4.21875" style="2" customWidth="1"/>
    <col min="240" max="247" width="5" style="2" customWidth="1"/>
    <col min="248" max="248" width="10.21875" style="2" customWidth="1"/>
    <col min="249" max="251" width="5" style="2" customWidth="1"/>
    <col min="252" max="252" width="7.21875" style="2" customWidth="1"/>
    <col min="253" max="254" width="5" style="2" customWidth="1"/>
    <col min="255" max="255" width="7.88671875" style="2" customWidth="1"/>
    <col min="256" max="256" width="23.109375" style="2" customWidth="1"/>
    <col min="257" max="267" width="5" style="2" customWidth="1"/>
    <col min="268" max="269" width="13.6640625" style="2" customWidth="1"/>
    <col min="270" max="281" width="5.88671875" style="2" customWidth="1"/>
    <col min="282" max="285" width="4.77734375" style="2" customWidth="1"/>
    <col min="286" max="286" width="11.44140625" style="2" customWidth="1"/>
    <col min="287" max="287" width="25.21875" style="2" customWidth="1"/>
    <col min="288" max="289" width="4.44140625" style="2" customWidth="1"/>
    <col min="290" max="290" width="4.88671875" style="2" customWidth="1"/>
    <col min="291" max="292" width="8.88671875" style="2"/>
    <col min="293" max="293" width="4.77734375" style="2" customWidth="1"/>
    <col min="294" max="294" width="27.6640625" style="2" customWidth="1"/>
    <col min="295" max="16384" width="8.88671875" style="2"/>
  </cols>
  <sheetData>
    <row r="1" spans="1:218" ht="21" customHeight="1" thickBot="1" x14ac:dyDescent="0.25">
      <c r="A1" s="1"/>
      <c r="B1" s="74"/>
      <c r="C1" s="75" t="s">
        <v>1060</v>
      </c>
      <c r="D1" s="76" t="str">
        <f>F58</f>
        <v>陸上</v>
      </c>
      <c r="E1" s="77" t="s">
        <v>1061</v>
      </c>
      <c r="F1" s="78" t="str">
        <f>VLOOKUP(D$58,$D$61:$E$71,2,FALSE)</f>
        <v>３０代・男性</v>
      </c>
      <c r="G1" s="79" t="s">
        <v>1062</v>
      </c>
      <c r="H1" s="78" t="str">
        <f>VLOOKUP(I$58,$D$61:$G$71,4,FALSE)</f>
        <v>両方</v>
      </c>
      <c r="I1" s="119"/>
      <c r="J1" s="120"/>
      <c r="L1" s="63"/>
      <c r="N1" s="62"/>
      <c r="O1" s="62"/>
      <c r="P1" s="62"/>
      <c r="Q1" s="62"/>
      <c r="R1" s="62"/>
      <c r="S1" s="62"/>
      <c r="T1" s="62"/>
      <c r="U1" s="62"/>
      <c r="V1" s="62"/>
      <c r="W1" s="62"/>
    </row>
    <row r="2" spans="1:218" ht="22.5" customHeight="1" thickBot="1" x14ac:dyDescent="0.25">
      <c r="A2" s="1"/>
      <c r="B2" s="74"/>
      <c r="C2" s="75" t="s">
        <v>1083</v>
      </c>
      <c r="D2" s="121" t="str">
        <f>H58</f>
        <v>槍投げ</v>
      </c>
      <c r="E2" s="77" t="s">
        <v>1074</v>
      </c>
      <c r="F2" s="78" t="str">
        <f>VLOOKUP(E$58,$D$61:$F$71,3,FALSE)</f>
        <v xml:space="preserve">群馬県　  　  　  　  </v>
      </c>
      <c r="G2" s="81"/>
      <c r="H2" s="82"/>
      <c r="I2" s="118"/>
      <c r="J2" s="82"/>
      <c r="N2" s="62"/>
      <c r="O2" s="62"/>
      <c r="P2" s="62"/>
      <c r="Q2" s="62"/>
      <c r="R2" s="62"/>
      <c r="S2" s="62"/>
      <c r="T2" s="62"/>
      <c r="U2" s="62"/>
      <c r="V2" s="62"/>
      <c r="W2" s="62"/>
    </row>
    <row r="3" spans="1:218" ht="18.75" customHeight="1" thickBot="1" x14ac:dyDescent="0.25">
      <c r="B3" s="74"/>
      <c r="C3" s="74"/>
      <c r="D3" s="83"/>
      <c r="E3" s="122" t="s">
        <v>1105</v>
      </c>
      <c r="F3" s="122" t="s">
        <v>1057</v>
      </c>
      <c r="G3" s="122" t="s">
        <v>1058</v>
      </c>
      <c r="H3" s="122" t="s">
        <v>1059</v>
      </c>
      <c r="I3" s="118"/>
      <c r="J3" s="74"/>
      <c r="X3" s="3"/>
    </row>
    <row r="4" spans="1:218" ht="16.5" customHeight="1" thickBot="1" x14ac:dyDescent="0.25">
      <c r="B4" s="74"/>
      <c r="C4" s="87"/>
      <c r="D4" s="88" t="s">
        <v>14</v>
      </c>
      <c r="E4" s="89" t="s">
        <v>1106</v>
      </c>
      <c r="F4" s="90" t="s">
        <v>1107</v>
      </c>
      <c r="G4" s="90" t="s">
        <v>0</v>
      </c>
      <c r="H4" s="89" t="s">
        <v>1</v>
      </c>
      <c r="I4" s="118"/>
      <c r="J4" s="123" t="s">
        <v>1090</v>
      </c>
      <c r="K4" s="13"/>
      <c r="N4" s="13"/>
      <c r="Q4" s="13"/>
      <c r="R4" s="13"/>
      <c r="S4" s="4"/>
      <c r="BP4" s="17"/>
      <c r="CE4" s="2"/>
      <c r="ET4" s="17"/>
      <c r="FI4" s="2"/>
      <c r="GP4" s="17"/>
      <c r="GQ4" s="17"/>
      <c r="GR4" s="17"/>
      <c r="GS4" s="17"/>
      <c r="GT4" s="17"/>
      <c r="GU4" s="17"/>
      <c r="HE4" s="2"/>
      <c r="HF4" s="2"/>
      <c r="HG4" s="2"/>
      <c r="HH4" s="2"/>
      <c r="HI4" s="2"/>
      <c r="HJ4" s="2"/>
    </row>
    <row r="5" spans="1:218" ht="18.75" customHeight="1" x14ac:dyDescent="0.2">
      <c r="B5" s="166" t="s">
        <v>1084</v>
      </c>
      <c r="C5" s="199" t="s">
        <v>16</v>
      </c>
      <c r="D5" s="93" t="s">
        <v>1093</v>
      </c>
      <c r="E5" s="124" t="str">
        <f>VLOOKUP(T$58,$N$61:$O$71,2,FALSE)</f>
        <v>とても重要</v>
      </c>
      <c r="F5" s="125" t="str">
        <f>VLOOKUP(U$58,$N$61:$O$71,2,FALSE)</f>
        <v>とても重要</v>
      </c>
      <c r="G5" s="94" t="str">
        <f>VLOOKUP(V$58,$N$61:$O$71,2,FALSE)</f>
        <v>とても重要</v>
      </c>
      <c r="H5" s="95" t="s">
        <v>1063</v>
      </c>
      <c r="I5" s="118"/>
      <c r="J5" s="190" t="str">
        <f>HW58</f>
        <v>情報収集</v>
      </c>
      <c r="K5" s="68"/>
      <c r="N5" s="4"/>
      <c r="Q5" s="4"/>
      <c r="R5" s="4"/>
      <c r="S5" s="4"/>
      <c r="BR5" s="17"/>
      <c r="CE5" s="2"/>
      <c r="EV5" s="17"/>
      <c r="FI5" s="2"/>
      <c r="GR5" s="17"/>
      <c r="GS5" s="17"/>
      <c r="GT5" s="17"/>
      <c r="GU5" s="17"/>
      <c r="GV5" s="17"/>
      <c r="GW5" s="17"/>
      <c r="HE5" s="2"/>
      <c r="HF5" s="2"/>
      <c r="HG5" s="2"/>
      <c r="HH5" s="2"/>
      <c r="HI5" s="2"/>
      <c r="HJ5" s="2"/>
    </row>
    <row r="6" spans="1:218" ht="18.75" customHeight="1" x14ac:dyDescent="0.2">
      <c r="B6" s="167"/>
      <c r="C6" s="200"/>
      <c r="D6" s="97" t="s">
        <v>1094</v>
      </c>
      <c r="E6" s="126" t="str">
        <f>VLOOKUP(W$58,$N$61:$O$71,2,FALSE)</f>
        <v>とても重要</v>
      </c>
      <c r="F6" s="127" t="str">
        <f>VLOOKUP(X$58,$N$61:$O$71,2,FALSE)</f>
        <v>とても重要</v>
      </c>
      <c r="G6" s="99" t="str">
        <f>VLOOKUP(Y$58,$N$61:$O$71,2,FALSE)</f>
        <v>とても重要</v>
      </c>
      <c r="H6" s="100" t="s">
        <v>1063</v>
      </c>
      <c r="I6" s="118"/>
      <c r="J6" s="190"/>
      <c r="K6" s="68"/>
      <c r="N6" s="4"/>
      <c r="S6" s="4"/>
      <c r="BR6" s="17"/>
      <c r="CE6" s="2"/>
      <c r="EV6" s="17"/>
      <c r="FI6" s="2"/>
      <c r="GR6" s="17"/>
      <c r="GS6" s="17"/>
      <c r="GT6" s="17"/>
      <c r="GU6" s="17"/>
      <c r="GV6" s="17"/>
      <c r="GW6" s="17"/>
      <c r="HE6" s="2"/>
      <c r="HF6" s="2"/>
      <c r="HG6" s="2"/>
      <c r="HH6" s="2"/>
      <c r="HI6" s="2"/>
      <c r="HJ6" s="2"/>
    </row>
    <row r="7" spans="1:218" ht="18.75" customHeight="1" thickBot="1" x14ac:dyDescent="0.25">
      <c r="B7" s="167"/>
      <c r="C7" s="201" t="s">
        <v>21</v>
      </c>
      <c r="D7" s="102" t="s">
        <v>1095</v>
      </c>
      <c r="E7" s="103" t="str">
        <f>VLOOKUP(AF$58,$N$61:$O$71,2,FALSE)</f>
        <v>さほど重要ではない</v>
      </c>
      <c r="F7" s="104" t="str">
        <f>VLOOKUP(AG$58,$N$61:$O$71,2,FALSE)</f>
        <v>さほど重要ではない</v>
      </c>
      <c r="G7" s="128" t="str">
        <f>VLOOKUP(AH$58,$N$61:$O$71,2,FALSE)</f>
        <v>普通（人並み）でよい</v>
      </c>
      <c r="H7" s="100" t="s">
        <v>1063</v>
      </c>
      <c r="I7" s="129"/>
      <c r="J7" s="74"/>
      <c r="K7" s="4"/>
      <c r="M7" s="4"/>
      <c r="N7" s="4"/>
      <c r="Q7" s="4"/>
      <c r="R7" s="4"/>
      <c r="S7" s="4"/>
      <c r="BR7" s="17"/>
      <c r="CE7" s="2"/>
      <c r="EV7" s="17"/>
      <c r="FI7" s="2"/>
      <c r="GR7" s="17"/>
      <c r="GS7" s="17"/>
      <c r="GT7" s="17"/>
      <c r="GU7" s="17"/>
      <c r="GV7" s="17"/>
      <c r="GW7" s="17"/>
      <c r="HE7" s="2"/>
      <c r="HF7" s="2"/>
      <c r="HG7" s="2"/>
      <c r="HH7" s="2"/>
      <c r="HI7" s="2"/>
      <c r="HJ7" s="2"/>
    </row>
    <row r="8" spans="1:218" ht="18.75" customHeight="1" thickBot="1" x14ac:dyDescent="0.25">
      <c r="A8" s="1"/>
      <c r="B8" s="167"/>
      <c r="C8" s="201"/>
      <c r="D8" s="97" t="s">
        <v>1096</v>
      </c>
      <c r="E8" s="98" t="str">
        <f>VLOOKUP(Z$58,$N$61:$O$71,2,FALSE)</f>
        <v>さほど重要ではない</v>
      </c>
      <c r="F8" s="99" t="str">
        <f>VLOOKUP(AA$58,$N$61:$O$71,2,FALSE)</f>
        <v>さほど重要ではない</v>
      </c>
      <c r="G8" s="127" t="str">
        <f>VLOOKUP(AB$58,$N$61:$O$71,2,FALSE)</f>
        <v>普通（人並み）でよい</v>
      </c>
      <c r="H8" s="100" t="s">
        <v>1063</v>
      </c>
      <c r="I8" s="118"/>
      <c r="J8" s="123" t="s">
        <v>1116</v>
      </c>
      <c r="K8" s="64"/>
      <c r="M8" s="4"/>
      <c r="N8" s="4"/>
      <c r="Q8" s="4"/>
      <c r="R8" s="4"/>
      <c r="S8" s="4"/>
      <c r="BR8" s="17"/>
      <c r="CE8" s="2"/>
      <c r="EV8" s="17"/>
      <c r="FI8" s="2"/>
      <c r="GR8" s="17"/>
      <c r="GS8" s="17"/>
      <c r="GT8" s="17"/>
      <c r="GU8" s="17"/>
      <c r="GV8" s="17"/>
      <c r="GW8" s="17"/>
      <c r="HE8" s="2"/>
      <c r="HF8" s="2"/>
      <c r="HG8" s="2"/>
      <c r="HH8" s="2"/>
      <c r="HI8" s="2"/>
      <c r="HJ8" s="2"/>
    </row>
    <row r="9" spans="1:218" ht="18.75" customHeight="1" x14ac:dyDescent="0.2">
      <c r="A9" s="1"/>
      <c r="B9" s="167"/>
      <c r="C9" s="201"/>
      <c r="D9" s="102" t="s">
        <v>1097</v>
      </c>
      <c r="E9" s="103" t="str">
        <f>VLOOKUP(AC$58,$N$61:$O$71,2,FALSE)</f>
        <v>さほど重要ではない</v>
      </c>
      <c r="F9" s="104" t="str">
        <f>VLOOKUP(AD$58,$N$61:$O$71,2,FALSE)</f>
        <v>さほど重要ではない</v>
      </c>
      <c r="G9" s="128" t="str">
        <f>VLOOKUP(AE$58,$N$61:$O$71,2,FALSE)</f>
        <v>普通（人並み）でよい</v>
      </c>
      <c r="H9" s="100" t="s">
        <v>1063</v>
      </c>
      <c r="I9" s="129" t="s">
        <v>1117</v>
      </c>
      <c r="J9" s="130" t="e">
        <f>VLOOKUP(HO$58,$EF$61:$EG$71,2,FALSE)</f>
        <v>#N/A</v>
      </c>
      <c r="M9" s="13"/>
      <c r="N9" s="13"/>
      <c r="Q9" s="13"/>
      <c r="R9" s="4"/>
      <c r="S9" s="4"/>
      <c r="BR9" s="17"/>
      <c r="CE9" s="2"/>
      <c r="EV9" s="17"/>
      <c r="FI9" s="2"/>
      <c r="GR9" s="17"/>
      <c r="GS9" s="17"/>
      <c r="GT9" s="17"/>
      <c r="GU9" s="17"/>
      <c r="GV9" s="17"/>
      <c r="GW9" s="17"/>
      <c r="HE9" s="2"/>
      <c r="HF9" s="2"/>
      <c r="HG9" s="2"/>
      <c r="HH9" s="2"/>
      <c r="HI9" s="2"/>
      <c r="HJ9" s="2"/>
    </row>
    <row r="10" spans="1:218" ht="18.75" customHeight="1" x14ac:dyDescent="0.2">
      <c r="B10" s="167"/>
      <c r="C10" s="197" t="s">
        <v>1086</v>
      </c>
      <c r="D10" s="112" t="s">
        <v>1098</v>
      </c>
      <c r="E10" s="98" t="str">
        <f>VLOOKUP(BB$58,$R$61:$S$71,2,FALSE)</f>
        <v>２：８</v>
      </c>
      <c r="F10" s="99" t="str">
        <f>VLOOKUP(BC$58,$R$61:$S$71,2,FALSE)</f>
        <v>３：７</v>
      </c>
      <c r="G10" s="99" t="str">
        <f>VLOOKUP(BD$58,$R$61:$S$71,2,FALSE)</f>
        <v>４：６</v>
      </c>
      <c r="H10" s="98" t="str">
        <f>VLOOKUP(BE$58,$R$61:$S$71,2,FALSE)</f>
        <v>５：５</v>
      </c>
      <c r="I10" s="129" t="s">
        <v>1117</v>
      </c>
      <c r="J10" s="130" t="e">
        <f>VLOOKUP(HP$58,$EF$61:$EG$71,2,FALSE)</f>
        <v>#N/A</v>
      </c>
      <c r="K10" s="4"/>
      <c r="M10" s="5"/>
      <c r="N10" s="4"/>
      <c r="O10" s="4"/>
      <c r="P10" s="57"/>
      <c r="Q10" s="8"/>
      <c r="R10" s="4"/>
      <c r="S10" s="4"/>
      <c r="U10" s="56"/>
      <c r="BP10" s="17"/>
      <c r="CE10" s="2"/>
      <c r="ET10" s="17"/>
      <c r="FI10" s="2"/>
      <c r="GP10" s="17"/>
      <c r="GQ10" s="17"/>
      <c r="GR10" s="17"/>
      <c r="GS10" s="17"/>
      <c r="GT10" s="17"/>
      <c r="GU10" s="17"/>
      <c r="HE10" s="2"/>
      <c r="HF10" s="2"/>
      <c r="HG10" s="2"/>
      <c r="HH10" s="2"/>
      <c r="HI10" s="2"/>
      <c r="HJ10" s="2"/>
    </row>
    <row r="11" spans="1:218" ht="18.75" customHeight="1" x14ac:dyDescent="0.2">
      <c r="B11" s="167"/>
      <c r="C11" s="198"/>
      <c r="D11" s="108" t="s">
        <v>1099</v>
      </c>
      <c r="E11" s="109" t="str">
        <f>VLOOKUP(BG$58,$R$61:$S$71,2,FALSE)</f>
        <v>８：２</v>
      </c>
      <c r="F11" s="110" t="str">
        <f>VLOOKUP(BH$58,$R$61:$S$71,2,FALSE)</f>
        <v>７：３</v>
      </c>
      <c r="G11" s="110" t="str">
        <f>VLOOKUP(BI$58,$R$61:$S$71,2,FALSE)</f>
        <v>６：４</v>
      </c>
      <c r="H11" s="109" t="str">
        <f>VLOOKUP(BJ$58,$R$61:$S$71,2,FALSE)</f>
        <v>５：５</v>
      </c>
      <c r="I11" s="129" t="s">
        <v>1117</v>
      </c>
      <c r="J11" s="91" t="e">
        <f>VLOOKUP(HQ$58,$EF$61:$EG$71,2,FALSE)</f>
        <v>#N/A</v>
      </c>
      <c r="M11" s="8"/>
      <c r="N11" s="4"/>
      <c r="O11" s="4"/>
      <c r="P11" s="6"/>
      <c r="Q11" s="4"/>
      <c r="R11" s="4"/>
      <c r="S11" s="5"/>
      <c r="BP11" s="17"/>
      <c r="CE11" s="2"/>
      <c r="ET11" s="17"/>
      <c r="FI11" s="2"/>
      <c r="GP11" s="17"/>
      <c r="GQ11" s="17"/>
      <c r="GR11" s="17"/>
      <c r="GS11" s="17"/>
      <c r="GT11" s="17"/>
      <c r="GU11" s="17"/>
      <c r="HE11" s="2"/>
      <c r="HF11" s="2"/>
      <c r="HG11" s="2"/>
      <c r="HH11" s="2"/>
      <c r="HI11" s="2"/>
      <c r="HJ11" s="2"/>
    </row>
    <row r="12" spans="1:218" ht="18.75" customHeight="1" x14ac:dyDescent="0.2">
      <c r="B12" s="167"/>
      <c r="C12" s="198"/>
      <c r="D12" s="112" t="s">
        <v>1100</v>
      </c>
      <c r="E12" s="98" t="str">
        <f>VLOOKUP(BL$58,$U$61:$V$71,2,FALSE)</f>
        <v>２回</v>
      </c>
      <c r="F12" s="99" t="str">
        <f>VLOOKUP(BM$58,$U$61:$V$71,2,FALSE)</f>
        <v>３回</v>
      </c>
      <c r="G12" s="99" t="str">
        <f>VLOOKUP(BN$58,$U$61:$V$71,2,FALSE)</f>
        <v>４回</v>
      </c>
      <c r="H12" s="98" t="str">
        <f>VLOOKUP(BO$58,$U$61:$V$71,2,FALSE)</f>
        <v>５回</v>
      </c>
      <c r="I12" s="129" t="s">
        <v>1117</v>
      </c>
      <c r="J12" s="91" t="e">
        <f>VLOOKUP(HR$58,$EF$61:$EG$71,2,FALSE)</f>
        <v>#N/A</v>
      </c>
      <c r="K12" s="59"/>
      <c r="L12" s="4"/>
      <c r="Q12" s="4"/>
      <c r="R12" s="60"/>
      <c r="S12" s="4"/>
      <c r="BP12" s="17"/>
      <c r="CE12" s="2"/>
      <c r="ET12" s="17"/>
      <c r="FI12" s="2"/>
      <c r="GP12" s="17"/>
      <c r="GQ12" s="17"/>
      <c r="GR12" s="17"/>
      <c r="GS12" s="17"/>
      <c r="GT12" s="17"/>
      <c r="GU12" s="17"/>
      <c r="HE12" s="2"/>
      <c r="HF12" s="2"/>
      <c r="HG12" s="2"/>
      <c r="HH12" s="2"/>
      <c r="HI12" s="2"/>
      <c r="HJ12" s="2"/>
    </row>
    <row r="13" spans="1:218" ht="18.75" customHeight="1" x14ac:dyDescent="0.2">
      <c r="B13" s="167"/>
      <c r="C13" s="198"/>
      <c r="D13" s="108" t="s">
        <v>1101</v>
      </c>
      <c r="E13" s="109" t="str">
        <f>VLOOKUP(BQ$58,$X$61:$Y$71,2,FALSE)</f>
        <v>活動なし</v>
      </c>
      <c r="F13" s="110" t="str">
        <f>VLOOKUP(BR$58,$X$61:$Y$71,2,FALSE)</f>
        <v>1時間程度</v>
      </c>
      <c r="G13" s="110" t="str">
        <f>VLOOKUP(BS$58,$X$61:$Y$71,2,FALSE)</f>
        <v>2時間程度</v>
      </c>
      <c r="H13" s="109" t="str">
        <f>VLOOKUP(BT$58,$X$61:$Y$71,2,FALSE)</f>
        <v>3時間程度</v>
      </c>
      <c r="I13" s="129" t="s">
        <v>1117</v>
      </c>
      <c r="J13" s="91" t="e">
        <f>VLOOKUP(HS$58,$EF$61:$EG$71,2,FALSE)</f>
        <v>#N/A</v>
      </c>
      <c r="K13" s="4"/>
      <c r="L13" s="4"/>
      <c r="Q13" s="59"/>
      <c r="R13" s="4"/>
      <c r="S13" s="4"/>
      <c r="BP13" s="17"/>
      <c r="CE13" s="2"/>
      <c r="ET13" s="17"/>
      <c r="FI13" s="2"/>
      <c r="GP13" s="17"/>
      <c r="GQ13" s="17"/>
      <c r="GR13" s="17"/>
      <c r="GS13" s="17"/>
      <c r="GT13" s="17"/>
      <c r="GU13" s="17"/>
      <c r="HE13" s="2"/>
      <c r="HF13" s="2"/>
      <c r="HG13" s="2"/>
      <c r="HH13" s="2"/>
      <c r="HI13" s="2"/>
      <c r="HJ13" s="2"/>
    </row>
    <row r="14" spans="1:218" ht="18.75" customHeight="1" x14ac:dyDescent="0.2">
      <c r="B14" s="167"/>
      <c r="C14" s="198"/>
      <c r="D14" s="112" t="s">
        <v>1102</v>
      </c>
      <c r="E14" s="98" t="str">
        <f>VLOOKUP(BV$58,$AA$61:$AB$71,2,FALSE)</f>
        <v>1時間程度</v>
      </c>
      <c r="F14" s="99" t="str">
        <f>VLOOKUP(BW$58,$AA$61:$AB$71,2,FALSE)</f>
        <v>2時間程度</v>
      </c>
      <c r="G14" s="99" t="str">
        <f>VLOOKUP(BX$58,$AA$61:$AB$71,2,FALSE)</f>
        <v>3時間程度</v>
      </c>
      <c r="H14" s="98" t="str">
        <f>VLOOKUP(BY$58,$AA$61:$AB$71,2,FALSE)</f>
        <v>4時間程度</v>
      </c>
      <c r="I14" s="129" t="s">
        <v>1117</v>
      </c>
      <c r="J14" s="91" t="e">
        <f>VLOOKUP(HT$58,$EF$61:$EG$71,2,FALSE)</f>
        <v>#N/A</v>
      </c>
      <c r="L14" s="10"/>
      <c r="Q14" s="4"/>
      <c r="R14" s="4"/>
      <c r="S14" s="4"/>
      <c r="BP14" s="17"/>
      <c r="CE14" s="2"/>
      <c r="ET14" s="17"/>
      <c r="FI14" s="2"/>
      <c r="GP14" s="17"/>
      <c r="GQ14" s="17"/>
      <c r="GR14" s="17"/>
      <c r="GS14" s="17"/>
      <c r="GT14" s="17"/>
      <c r="GU14" s="17"/>
      <c r="HE14" s="2"/>
      <c r="HF14" s="2"/>
      <c r="HG14" s="2"/>
      <c r="HH14" s="2"/>
      <c r="HI14" s="2"/>
      <c r="HJ14" s="2"/>
    </row>
    <row r="15" spans="1:218" ht="18.75" customHeight="1" x14ac:dyDescent="0.2">
      <c r="B15" s="167"/>
      <c r="C15" s="198"/>
      <c r="D15" s="108" t="s">
        <v>1103</v>
      </c>
      <c r="E15" s="109" t="str">
        <f>VLOOKUP(CA$58,$AD$61:$AF$71,2,FALSE)</f>
        <v>平等に全員</v>
      </c>
      <c r="F15" s="110" t="str">
        <f>VLOOKUP(CB$58,$AD$61:$AF$71,2,FALSE)</f>
        <v>平等に全員</v>
      </c>
      <c r="G15" s="110" t="str">
        <f>VLOOKUP(CC$58,$AD$61:$AF$71,2,FALSE)</f>
        <v>平等に全員</v>
      </c>
      <c r="H15" s="109" t="str">
        <f>VLOOKUP(CD$58,$AD$61:$AF$71,2,FALSE)</f>
        <v>平等に全員</v>
      </c>
      <c r="I15" s="129" t="s">
        <v>1117</v>
      </c>
      <c r="J15" s="91" t="e">
        <f>VLOOKUP(HU$58,$EF$61:$EG$71,2,FALSE)</f>
        <v>#N/A</v>
      </c>
      <c r="K15" s="4"/>
      <c r="L15" s="10"/>
      <c r="Q15" s="4"/>
      <c r="R15" s="4"/>
      <c r="S15" s="4"/>
      <c r="BP15" s="17"/>
      <c r="CE15" s="2"/>
      <c r="ET15" s="17"/>
      <c r="FI15" s="2"/>
      <c r="GP15" s="17"/>
      <c r="GQ15" s="17"/>
      <c r="GR15" s="17"/>
      <c r="GS15" s="17"/>
      <c r="GT15" s="17"/>
      <c r="GU15" s="17"/>
      <c r="HE15" s="2"/>
      <c r="HF15" s="2"/>
      <c r="HG15" s="2"/>
      <c r="HH15" s="2"/>
      <c r="HI15" s="2"/>
      <c r="HJ15" s="2"/>
    </row>
    <row r="16" spans="1:218" ht="18.75" customHeight="1" thickBot="1" x14ac:dyDescent="0.25">
      <c r="B16" s="168"/>
      <c r="C16" s="198"/>
      <c r="D16" s="131" t="s">
        <v>1104</v>
      </c>
      <c r="E16" s="132" t="str">
        <f>VLOOKUP(CF$58,$AD$61:$AF$71,2,FALSE)</f>
        <v>平等に全員</v>
      </c>
      <c r="F16" s="133" t="str">
        <f>VLOOKUP(CG$58,$AD$61:$AF$71,2,FALSE)</f>
        <v>平等に全員</v>
      </c>
      <c r="G16" s="133" t="str">
        <f>VLOOKUP(CH$58,$AD$61:$AF$71,2,FALSE)</f>
        <v>できるだけ全員平等</v>
      </c>
      <c r="H16" s="115" t="str">
        <f>VLOOKUP(CI$58,$AD$61:$AF$71,2,FALSE)</f>
        <v>勝つために競技力で区別</v>
      </c>
      <c r="I16" s="134"/>
      <c r="J16" s="135"/>
      <c r="K16" s="4"/>
      <c r="L16" s="10"/>
      <c r="S16" s="4"/>
      <c r="BP16" s="17"/>
      <c r="CE16" s="2"/>
      <c r="ET16" s="17"/>
      <c r="FI16" s="2"/>
      <c r="GP16" s="17"/>
      <c r="GQ16" s="17"/>
      <c r="GR16" s="17"/>
      <c r="GS16" s="17"/>
      <c r="GT16" s="17"/>
      <c r="GU16" s="17"/>
      <c r="HE16" s="2"/>
      <c r="HF16" s="2"/>
      <c r="HG16" s="2"/>
      <c r="HH16" s="2"/>
      <c r="HI16" s="2"/>
      <c r="HJ16" s="2"/>
    </row>
    <row r="17" spans="2:218" ht="15.75" customHeight="1" x14ac:dyDescent="0.2">
      <c r="B17" s="74"/>
      <c r="C17" s="181" t="s">
        <v>1085</v>
      </c>
      <c r="D17" s="184" t="s">
        <v>33</v>
      </c>
      <c r="E17" s="187" t="str">
        <f>AX$58</f>
        <v>スポーツをそのものを嫌いにさせてしまうこと</v>
      </c>
      <c r="F17" s="202" t="str">
        <f>AY$58</f>
        <v>スポーツをそのものを嫌いにさせてしまうこと</v>
      </c>
      <c r="G17" s="187" t="str">
        <f t="shared" ref="G17" si="0">AZ$58</f>
        <v>スポーツをそのものを嫌いにさせてしまうこと</v>
      </c>
      <c r="H17" s="116"/>
      <c r="I17" s="79"/>
      <c r="J17" s="74"/>
      <c r="K17" s="4"/>
      <c r="BR17" s="17"/>
      <c r="CE17" s="2"/>
      <c r="EV17" s="17"/>
      <c r="FI17" s="2"/>
      <c r="GR17" s="17"/>
      <c r="GS17" s="17"/>
      <c r="GT17" s="17"/>
      <c r="GU17" s="17"/>
      <c r="GV17" s="17"/>
      <c r="GW17" s="17"/>
      <c r="HE17" s="2"/>
      <c r="HF17" s="2"/>
      <c r="HG17" s="2"/>
      <c r="HH17" s="2"/>
      <c r="HI17" s="2"/>
      <c r="HJ17" s="2"/>
    </row>
    <row r="18" spans="2:218" ht="15.75" customHeight="1" x14ac:dyDescent="0.2">
      <c r="B18" s="74"/>
      <c r="C18" s="182"/>
      <c r="D18" s="185"/>
      <c r="E18" s="188"/>
      <c r="F18" s="203"/>
      <c r="G18" s="188"/>
      <c r="H18" s="116"/>
      <c r="I18" s="79"/>
      <c r="J18" s="74"/>
      <c r="K18" s="4"/>
      <c r="L18" s="5"/>
      <c r="S18" s="4"/>
      <c r="BR18" s="17"/>
      <c r="CE18" s="2"/>
      <c r="EV18" s="17"/>
      <c r="FI18" s="2"/>
      <c r="GR18" s="17"/>
      <c r="GS18" s="17"/>
      <c r="GT18" s="17"/>
      <c r="GU18" s="17"/>
      <c r="GV18" s="17"/>
      <c r="GW18" s="17"/>
      <c r="HE18" s="2"/>
      <c r="HF18" s="2"/>
      <c r="HG18" s="2"/>
      <c r="HH18" s="2"/>
      <c r="HI18" s="2"/>
      <c r="HJ18" s="2"/>
    </row>
    <row r="19" spans="2:218" ht="15.75" customHeight="1" thickBot="1" x14ac:dyDescent="0.25">
      <c r="B19" s="74"/>
      <c r="C19" s="182"/>
      <c r="D19" s="185"/>
      <c r="E19" s="188"/>
      <c r="F19" s="203"/>
      <c r="G19" s="188"/>
      <c r="H19" s="116"/>
      <c r="I19" s="79"/>
      <c r="J19" s="74"/>
      <c r="K19" s="13"/>
      <c r="L19" s="5"/>
      <c r="S19" s="4"/>
      <c r="BR19" s="17"/>
      <c r="CE19" s="2"/>
      <c r="EV19" s="17"/>
      <c r="FI19" s="2"/>
      <c r="GR19" s="17"/>
      <c r="GS19" s="17"/>
      <c r="GT19" s="17"/>
      <c r="GU19" s="17"/>
      <c r="GV19" s="17"/>
      <c r="GW19" s="17"/>
      <c r="HE19" s="2"/>
      <c r="HF19" s="2"/>
      <c r="HG19" s="2"/>
      <c r="HH19" s="2"/>
      <c r="HI19" s="2"/>
      <c r="HJ19" s="2"/>
    </row>
    <row r="20" spans="2:218" ht="15.75" customHeight="1" thickBot="1" x14ac:dyDescent="0.25">
      <c r="B20" s="74"/>
      <c r="C20" s="182"/>
      <c r="D20" s="185"/>
      <c r="E20" s="188"/>
      <c r="F20" s="203"/>
      <c r="G20" s="188"/>
      <c r="H20" s="116"/>
      <c r="I20" s="79"/>
      <c r="J20" s="136" t="s">
        <v>5</v>
      </c>
      <c r="K20" s="4"/>
      <c r="L20" s="13"/>
      <c r="S20" s="4"/>
      <c r="BR20" s="17"/>
      <c r="CE20" s="2"/>
      <c r="EV20" s="17"/>
      <c r="FI20" s="2"/>
      <c r="GR20" s="17"/>
      <c r="GS20" s="17"/>
      <c r="GT20" s="17"/>
      <c r="GU20" s="17"/>
      <c r="GV20" s="17"/>
      <c r="GW20" s="17"/>
      <c r="HE20" s="2"/>
      <c r="HF20" s="2"/>
      <c r="HG20" s="2"/>
      <c r="HH20" s="2"/>
      <c r="HI20" s="2"/>
      <c r="HJ20" s="2"/>
    </row>
    <row r="21" spans="2:218" ht="15.75" customHeight="1" x14ac:dyDescent="0.2">
      <c r="B21" s="74"/>
      <c r="C21" s="182"/>
      <c r="D21" s="185"/>
      <c r="E21" s="188"/>
      <c r="F21" s="203"/>
      <c r="G21" s="188"/>
      <c r="H21" s="116"/>
      <c r="I21" s="129" t="s">
        <v>1117</v>
      </c>
      <c r="J21" s="191" t="str">
        <f>VLOOKUP(FW$58,$BX$61:$BY$71,2,FALSE)</f>
        <v>勉強して取り入れている。</v>
      </c>
      <c r="L21" s="5"/>
      <c r="Q21" s="4"/>
      <c r="R21" s="4"/>
      <c r="S21" s="4"/>
      <c r="BR21" s="17"/>
      <c r="CE21" s="2"/>
      <c r="EV21" s="17"/>
      <c r="FI21" s="2"/>
      <c r="GR21" s="17"/>
      <c r="GS21" s="17"/>
      <c r="GT21" s="17"/>
      <c r="GU21" s="17"/>
      <c r="GV21" s="17"/>
      <c r="GW21" s="17"/>
      <c r="HE21" s="2"/>
      <c r="HF21" s="2"/>
      <c r="HG21" s="2"/>
      <c r="HH21" s="2"/>
      <c r="HI21" s="2"/>
      <c r="HJ21" s="2"/>
    </row>
    <row r="22" spans="2:218" ht="15.75" customHeight="1" x14ac:dyDescent="0.2">
      <c r="B22" s="74"/>
      <c r="C22" s="182"/>
      <c r="D22" s="185"/>
      <c r="E22" s="188"/>
      <c r="F22" s="203"/>
      <c r="G22" s="188"/>
      <c r="H22" s="116"/>
      <c r="I22" s="118"/>
      <c r="J22" s="192"/>
      <c r="K22" s="4"/>
      <c r="L22" s="61"/>
      <c r="Q22" s="4"/>
      <c r="R22" s="4"/>
      <c r="S22" s="4"/>
      <c r="BR22" s="17"/>
      <c r="CE22" s="2"/>
      <c r="EV22" s="17"/>
      <c r="FI22" s="2"/>
      <c r="GR22" s="17"/>
      <c r="GS22" s="17"/>
      <c r="GT22" s="17"/>
      <c r="GU22" s="17"/>
      <c r="GV22" s="17"/>
      <c r="GW22" s="17"/>
      <c r="HE22" s="2"/>
      <c r="HF22" s="2"/>
      <c r="HG22" s="2"/>
      <c r="HH22" s="2"/>
      <c r="HI22" s="2"/>
      <c r="HJ22" s="2"/>
    </row>
    <row r="23" spans="2:218" ht="15.75" customHeight="1" x14ac:dyDescent="0.2">
      <c r="B23" s="74"/>
      <c r="C23" s="182"/>
      <c r="D23" s="185"/>
      <c r="E23" s="188"/>
      <c r="F23" s="203"/>
      <c r="G23" s="188"/>
      <c r="H23" s="116"/>
      <c r="I23" s="129" t="s">
        <v>1117</v>
      </c>
      <c r="J23" s="192" t="str">
        <f>FX58</f>
        <v>関節群　反射活動　</v>
      </c>
      <c r="Q23" s="4"/>
      <c r="R23" s="4"/>
      <c r="S23" s="4"/>
      <c r="BR23" s="17"/>
      <c r="CE23" s="2"/>
      <c r="EV23" s="17"/>
      <c r="FI23" s="2"/>
      <c r="GR23" s="17"/>
      <c r="GS23" s="17"/>
      <c r="GT23" s="17"/>
      <c r="GU23" s="17"/>
      <c r="GV23" s="17"/>
      <c r="GW23" s="17"/>
      <c r="HE23" s="2"/>
      <c r="HF23" s="2"/>
      <c r="HG23" s="2"/>
      <c r="HH23" s="2"/>
      <c r="HI23" s="2"/>
      <c r="HJ23" s="2"/>
    </row>
    <row r="24" spans="2:218" ht="15.75" customHeight="1" thickBot="1" x14ac:dyDescent="0.25">
      <c r="B24" s="74"/>
      <c r="C24" s="182"/>
      <c r="D24" s="185"/>
      <c r="E24" s="188"/>
      <c r="F24" s="203"/>
      <c r="G24" s="188"/>
      <c r="H24" s="116"/>
      <c r="I24" s="117"/>
      <c r="J24" s="210"/>
      <c r="L24" s="4"/>
      <c r="Q24" s="4"/>
      <c r="R24" s="4"/>
      <c r="S24" s="4"/>
      <c r="BR24" s="17"/>
      <c r="CE24" s="2"/>
      <c r="EV24" s="17"/>
      <c r="FI24" s="2"/>
      <c r="GR24" s="17"/>
      <c r="GS24" s="17"/>
      <c r="GT24" s="17"/>
      <c r="GU24" s="17"/>
      <c r="GV24" s="17"/>
      <c r="GW24" s="17"/>
      <c r="HE24" s="2"/>
      <c r="HF24" s="2"/>
      <c r="HG24" s="2"/>
      <c r="HH24" s="2"/>
      <c r="HI24" s="2"/>
      <c r="HJ24" s="2"/>
    </row>
    <row r="25" spans="2:218" ht="15.75" customHeight="1" thickBot="1" x14ac:dyDescent="0.25">
      <c r="B25" s="74"/>
      <c r="C25" s="182"/>
      <c r="D25" s="185"/>
      <c r="E25" s="188"/>
      <c r="F25" s="203"/>
      <c r="G25" s="188"/>
      <c r="H25" s="116"/>
      <c r="I25" s="117"/>
      <c r="J25" s="123" t="s">
        <v>28</v>
      </c>
      <c r="K25" s="69"/>
      <c r="L25" s="4"/>
      <c r="Q25" s="4"/>
      <c r="R25" s="4"/>
      <c r="S25" s="4"/>
      <c r="BR25" s="17"/>
      <c r="CE25" s="2"/>
      <c r="EV25" s="17"/>
      <c r="FI25" s="2"/>
      <c r="GR25" s="17"/>
      <c r="GS25" s="17"/>
      <c r="GT25" s="17"/>
      <c r="GU25" s="17"/>
      <c r="GV25" s="17"/>
      <c r="GW25" s="17"/>
      <c r="HE25" s="2"/>
      <c r="HF25" s="2"/>
      <c r="HG25" s="2"/>
      <c r="HH25" s="2"/>
      <c r="HI25" s="2"/>
      <c r="HJ25" s="2"/>
    </row>
    <row r="26" spans="2:218" ht="19.5" customHeight="1" thickBot="1" x14ac:dyDescent="0.25">
      <c r="B26" s="74"/>
      <c r="C26" s="183"/>
      <c r="D26" s="186"/>
      <c r="E26" s="189"/>
      <c r="F26" s="204"/>
      <c r="G26" s="189"/>
      <c r="H26" s="74"/>
      <c r="I26" s="137" t="s">
        <v>1117</v>
      </c>
      <c r="J26" s="191" t="str">
        <f>VLOOKUP(FZ$58,$CA$61:$CB$71,2,FALSE)</f>
        <v>バランスを重視して練習、試合、合宿等を組み合わせている</v>
      </c>
      <c r="L26" s="4"/>
      <c r="Q26" s="4"/>
      <c r="R26" s="4"/>
      <c r="S26" s="4"/>
      <c r="BR26" s="17"/>
      <c r="CE26" s="2"/>
      <c r="EV26" s="17"/>
      <c r="FI26" s="2"/>
      <c r="GR26" s="17"/>
      <c r="GS26" s="17"/>
      <c r="GT26" s="17"/>
      <c r="GU26" s="17"/>
      <c r="GV26" s="17"/>
      <c r="GW26" s="17"/>
      <c r="HE26" s="2"/>
      <c r="HF26" s="2"/>
      <c r="HG26" s="2"/>
      <c r="HH26" s="2"/>
      <c r="HI26" s="2"/>
      <c r="HJ26" s="2"/>
    </row>
    <row r="27" spans="2:218" ht="19.5" customHeight="1" thickBot="1" x14ac:dyDescent="0.25">
      <c r="B27" s="74"/>
      <c r="C27" s="92" t="s">
        <v>1088</v>
      </c>
      <c r="D27" s="96"/>
      <c r="E27" s="96"/>
      <c r="F27" s="96"/>
      <c r="G27" s="96"/>
      <c r="H27" s="74"/>
      <c r="I27" s="138"/>
      <c r="J27" s="192"/>
      <c r="L27" s="4"/>
      <c r="Q27" s="4"/>
      <c r="R27" s="4"/>
      <c r="S27" s="4"/>
      <c r="BR27" s="17"/>
      <c r="CE27" s="2"/>
      <c r="EV27" s="17"/>
      <c r="FI27" s="2"/>
      <c r="GR27" s="17"/>
      <c r="GS27" s="17"/>
      <c r="GT27" s="17"/>
      <c r="GU27" s="17"/>
      <c r="GV27" s="17"/>
      <c r="GW27" s="17"/>
      <c r="HE27" s="2"/>
      <c r="HF27" s="2"/>
      <c r="HG27" s="2"/>
      <c r="HH27" s="2"/>
      <c r="HI27" s="2"/>
      <c r="HJ27" s="2"/>
    </row>
    <row r="28" spans="2:218" ht="20.25" customHeight="1" x14ac:dyDescent="0.2">
      <c r="B28" s="74"/>
      <c r="C28" s="172" t="str">
        <f>CJ58</f>
        <v>高校時代の伸びしろがより増えることが考えられる。</v>
      </c>
      <c r="D28" s="173"/>
      <c r="E28" s="173"/>
      <c r="F28" s="173"/>
      <c r="G28" s="173"/>
      <c r="H28" s="174"/>
      <c r="I28" s="129" t="s">
        <v>1117</v>
      </c>
      <c r="J28" s="91">
        <f>GA58</f>
        <v>0</v>
      </c>
      <c r="L28" s="13"/>
      <c r="Q28" s="13"/>
      <c r="R28" s="4"/>
      <c r="S28" s="4"/>
      <c r="BV28" s="17"/>
      <c r="CE28" s="2"/>
      <c r="EZ28" s="17"/>
      <c r="FI28" s="2"/>
      <c r="GV28" s="17"/>
      <c r="GW28" s="17"/>
      <c r="GX28" s="17"/>
      <c r="GY28" s="17"/>
      <c r="GZ28" s="17"/>
      <c r="HA28" s="17"/>
      <c r="HE28" s="2"/>
      <c r="HF28" s="2"/>
      <c r="HG28" s="2"/>
      <c r="HH28" s="2"/>
      <c r="HI28" s="2"/>
      <c r="HJ28" s="2"/>
    </row>
    <row r="29" spans="2:218" ht="20.25" customHeight="1" thickBot="1" x14ac:dyDescent="0.25">
      <c r="B29" s="74"/>
      <c r="C29" s="175"/>
      <c r="D29" s="176"/>
      <c r="E29" s="176"/>
      <c r="F29" s="176"/>
      <c r="G29" s="176"/>
      <c r="H29" s="177"/>
      <c r="I29" s="139"/>
      <c r="J29" s="74"/>
      <c r="K29" s="13"/>
      <c r="L29" s="4"/>
      <c r="Q29" s="4"/>
      <c r="R29" s="4"/>
      <c r="S29" s="4"/>
      <c r="BV29" s="17"/>
      <c r="CE29" s="2"/>
      <c r="EZ29" s="17"/>
      <c r="FI29" s="2"/>
      <c r="GV29" s="17"/>
      <c r="GW29" s="17"/>
      <c r="GX29" s="17"/>
      <c r="GY29" s="17"/>
      <c r="GZ29" s="17"/>
      <c r="HA29" s="17"/>
      <c r="HE29" s="2"/>
      <c r="HF29" s="2"/>
      <c r="HG29" s="2"/>
      <c r="HH29" s="2"/>
      <c r="HI29" s="2"/>
      <c r="HJ29" s="2"/>
    </row>
    <row r="30" spans="2:218" ht="20.25" customHeight="1" thickBot="1" x14ac:dyDescent="0.25">
      <c r="B30" s="74"/>
      <c r="C30" s="175"/>
      <c r="D30" s="176"/>
      <c r="E30" s="176"/>
      <c r="F30" s="176"/>
      <c r="G30" s="176"/>
      <c r="H30" s="177"/>
      <c r="I30" s="139"/>
      <c r="J30" s="123" t="s">
        <v>1092</v>
      </c>
      <c r="L30" s="4"/>
      <c r="Q30" s="4"/>
      <c r="R30" s="4"/>
      <c r="S30" s="4"/>
      <c r="BV30" s="17"/>
      <c r="CE30" s="2"/>
      <c r="EZ30" s="17"/>
      <c r="FI30" s="2"/>
      <c r="GV30" s="17"/>
      <c r="GW30" s="17"/>
      <c r="GX30" s="17"/>
      <c r="GY30" s="17"/>
      <c r="GZ30" s="17"/>
      <c r="HA30" s="17"/>
      <c r="HE30" s="2"/>
      <c r="HF30" s="2"/>
      <c r="HG30" s="2"/>
      <c r="HH30" s="2"/>
      <c r="HI30" s="2"/>
      <c r="HJ30" s="2"/>
    </row>
    <row r="31" spans="2:218" ht="20.25" customHeight="1" x14ac:dyDescent="0.2">
      <c r="B31" s="74"/>
      <c r="C31" s="175"/>
      <c r="D31" s="176"/>
      <c r="E31" s="176"/>
      <c r="F31" s="176"/>
      <c r="G31" s="176"/>
      <c r="H31" s="177"/>
      <c r="I31" s="129" t="s">
        <v>1117</v>
      </c>
      <c r="J31" s="130" t="e">
        <f>VLOOKUP(FL$58,$BT$61:$BU$71,2,FALSE)</f>
        <v>#N/A</v>
      </c>
      <c r="L31" s="4"/>
      <c r="Q31" s="4"/>
      <c r="R31" s="4"/>
      <c r="S31" s="4"/>
      <c r="BV31" s="17"/>
      <c r="CE31" s="2"/>
      <c r="EZ31" s="17"/>
      <c r="FI31" s="2"/>
      <c r="GV31" s="17"/>
      <c r="GW31" s="17"/>
      <c r="GX31" s="17"/>
      <c r="GY31" s="17"/>
      <c r="GZ31" s="17"/>
      <c r="HA31" s="17"/>
      <c r="HE31" s="2"/>
      <c r="HF31" s="2"/>
      <c r="HG31" s="2"/>
      <c r="HH31" s="2"/>
      <c r="HI31" s="2"/>
      <c r="HJ31" s="2"/>
    </row>
    <row r="32" spans="2:218" ht="20.25" customHeight="1" thickBot="1" x14ac:dyDescent="0.25">
      <c r="B32" s="74"/>
      <c r="C32" s="178"/>
      <c r="D32" s="179"/>
      <c r="E32" s="179"/>
      <c r="F32" s="179"/>
      <c r="G32" s="179"/>
      <c r="H32" s="180"/>
      <c r="I32" s="129" t="s">
        <v>1117</v>
      </c>
      <c r="J32" s="130" t="e">
        <f>VLOOKUP(FM$58,$BT$61:$BU$71,2,FALSE)</f>
        <v>#N/A</v>
      </c>
      <c r="L32" s="14"/>
      <c r="W32" s="64"/>
      <c r="BV32" s="17"/>
      <c r="CE32" s="2"/>
      <c r="EZ32" s="17"/>
      <c r="FI32" s="2"/>
      <c r="GV32" s="17"/>
      <c r="GW32" s="17"/>
      <c r="GX32" s="17"/>
      <c r="GY32" s="17"/>
      <c r="GZ32" s="17"/>
      <c r="HA32" s="17"/>
      <c r="HE32" s="2"/>
      <c r="HF32" s="2"/>
      <c r="HG32" s="2"/>
      <c r="HH32" s="2"/>
      <c r="HI32" s="2"/>
      <c r="HJ32" s="2"/>
    </row>
    <row r="33" spans="2:218" ht="20.25" customHeight="1" thickBot="1" x14ac:dyDescent="0.25">
      <c r="B33" s="74"/>
      <c r="C33" s="105" t="s">
        <v>1108</v>
      </c>
      <c r="D33" s="74"/>
      <c r="E33" s="74"/>
      <c r="F33" s="74"/>
      <c r="G33" s="74"/>
      <c r="H33" s="74"/>
      <c r="I33" s="129" t="s">
        <v>1117</v>
      </c>
      <c r="J33" s="130" t="e">
        <f>VLOOKUP(FN$58,$BT$61:$BU$71,2,FALSE)</f>
        <v>#N/A</v>
      </c>
      <c r="Q33" s="4"/>
      <c r="R33" s="4"/>
      <c r="S33" s="4"/>
      <c r="BV33" s="17"/>
      <c r="CE33" s="2"/>
      <c r="EZ33" s="17"/>
      <c r="FI33" s="2"/>
      <c r="GV33" s="17"/>
      <c r="GW33" s="17"/>
      <c r="GX33" s="17"/>
      <c r="GY33" s="17"/>
      <c r="GZ33" s="17"/>
      <c r="HA33" s="17"/>
      <c r="HE33" s="2"/>
      <c r="HF33" s="2"/>
      <c r="HG33" s="2"/>
      <c r="HH33" s="2"/>
      <c r="HI33" s="2"/>
      <c r="HJ33" s="2"/>
    </row>
    <row r="34" spans="2:218" ht="22.5" customHeight="1" x14ac:dyDescent="0.2">
      <c r="B34" s="74"/>
      <c r="C34" s="172" t="str">
        <f>DY58</f>
        <v>適切な場所・指導者であればよい環境であると思う。</v>
      </c>
      <c r="D34" s="173"/>
      <c r="E34" s="173"/>
      <c r="F34" s="173"/>
      <c r="G34" s="173"/>
      <c r="H34" s="174"/>
      <c r="I34" s="129" t="s">
        <v>1117</v>
      </c>
      <c r="J34" s="130" t="e">
        <f>VLOOKUP(FO$58,$BT$61:$BU$71,2,FALSE)</f>
        <v>#N/A</v>
      </c>
      <c r="L34" s="14"/>
      <c r="Q34" s="13"/>
      <c r="R34" s="13"/>
      <c r="S34" s="13"/>
      <c r="T34" s="55"/>
      <c r="BV34" s="17"/>
      <c r="CE34" s="2"/>
      <c r="EZ34" s="17"/>
      <c r="FI34" s="2"/>
      <c r="GV34" s="17"/>
      <c r="GW34" s="17"/>
      <c r="GX34" s="17"/>
      <c r="GY34" s="17"/>
      <c r="GZ34" s="17"/>
      <c r="HA34" s="17"/>
      <c r="HE34" s="2"/>
      <c r="HF34" s="2"/>
      <c r="HG34" s="2"/>
      <c r="HH34" s="2"/>
      <c r="HI34" s="2"/>
      <c r="HJ34" s="2"/>
    </row>
    <row r="35" spans="2:218" ht="22.5" customHeight="1" x14ac:dyDescent="0.2">
      <c r="B35" s="74"/>
      <c r="C35" s="175"/>
      <c r="D35" s="176"/>
      <c r="E35" s="176"/>
      <c r="F35" s="176"/>
      <c r="G35" s="176"/>
      <c r="H35" s="177"/>
      <c r="I35" s="129" t="s">
        <v>1117</v>
      </c>
      <c r="J35" s="130" t="e">
        <f>VLOOKUP(FP$58,$BT$61:$BU$71,2,FALSE)</f>
        <v>#N/A</v>
      </c>
      <c r="L35" s="15"/>
      <c r="Q35" s="4"/>
      <c r="R35" s="4"/>
      <c r="S35" s="4"/>
      <c r="BV35" s="17"/>
      <c r="CE35" s="2"/>
      <c r="EZ35" s="17"/>
      <c r="FI35" s="2"/>
      <c r="GV35" s="17"/>
      <c r="GW35" s="17"/>
      <c r="GX35" s="17"/>
      <c r="GY35" s="17"/>
      <c r="GZ35" s="17"/>
      <c r="HA35" s="17"/>
      <c r="HE35" s="2"/>
      <c r="HF35" s="2"/>
      <c r="HG35" s="2"/>
      <c r="HH35" s="2"/>
      <c r="HI35" s="2"/>
      <c r="HJ35" s="2"/>
    </row>
    <row r="36" spans="2:218" ht="22.5" customHeight="1" thickBot="1" x14ac:dyDescent="0.25">
      <c r="B36" s="74"/>
      <c r="C36" s="178"/>
      <c r="D36" s="179"/>
      <c r="E36" s="179"/>
      <c r="F36" s="179"/>
      <c r="G36" s="179"/>
      <c r="H36" s="180"/>
      <c r="I36" s="129" t="s">
        <v>1117</v>
      </c>
      <c r="J36" s="130" t="e">
        <f>VLOOKUP(FQ$58,$BT$61:$BU$71,2,FALSE)</f>
        <v>#N/A</v>
      </c>
    </row>
    <row r="37" spans="2:218" ht="16.5" customHeight="1" thickBot="1" x14ac:dyDescent="0.25">
      <c r="B37" s="74"/>
      <c r="C37" s="105" t="s">
        <v>1089</v>
      </c>
      <c r="D37" s="74"/>
      <c r="E37" s="74"/>
      <c r="F37" s="74"/>
      <c r="G37" s="74"/>
      <c r="H37" s="74"/>
      <c r="I37" s="129" t="s">
        <v>1117</v>
      </c>
      <c r="J37" s="130" t="e">
        <f>VLOOKUP(FR$58,$BT$61:$BU$71,2,FALSE)</f>
        <v>#N/A</v>
      </c>
    </row>
    <row r="38" spans="2:218" ht="17.25" customHeight="1" x14ac:dyDescent="0.2">
      <c r="B38" s="74"/>
      <c r="C38" s="172" t="str">
        <f>DX58</f>
        <v>適任者がいればよい制度である。</v>
      </c>
      <c r="D38" s="173"/>
      <c r="E38" s="173"/>
      <c r="F38" s="173"/>
      <c r="G38" s="173"/>
      <c r="H38" s="174"/>
      <c r="I38" s="129" t="s">
        <v>1117</v>
      </c>
      <c r="J38" s="130" t="e">
        <f>VLOOKUP(FS$58,$BT$61:$BU$71,2,FALSE)</f>
        <v>#N/A</v>
      </c>
    </row>
    <row r="39" spans="2:218" ht="24.75" customHeight="1" x14ac:dyDescent="0.2">
      <c r="B39" s="74"/>
      <c r="C39" s="175"/>
      <c r="D39" s="176"/>
      <c r="E39" s="176"/>
      <c r="F39" s="176"/>
      <c r="G39" s="176"/>
      <c r="H39" s="177"/>
      <c r="I39" s="129" t="s">
        <v>1117</v>
      </c>
      <c r="J39" s="130" t="str">
        <f>FU58</f>
        <v>人として最低限必要なこと全般</v>
      </c>
      <c r="K39" s="58"/>
    </row>
    <row r="40" spans="2:218" ht="24.75" customHeight="1" thickBot="1" x14ac:dyDescent="0.25">
      <c r="B40" s="74"/>
      <c r="C40" s="178"/>
      <c r="D40" s="179"/>
      <c r="E40" s="179"/>
      <c r="F40" s="179"/>
      <c r="G40" s="179"/>
      <c r="H40" s="180"/>
      <c r="I40" s="118"/>
      <c r="J40" s="74"/>
    </row>
    <row r="41" spans="2:218" ht="18" customHeight="1" thickBot="1" x14ac:dyDescent="0.25">
      <c r="B41" s="74"/>
      <c r="C41" s="74"/>
      <c r="D41" s="74"/>
      <c r="E41" s="74"/>
      <c r="F41" s="74"/>
      <c r="G41" s="74"/>
      <c r="H41" s="74"/>
      <c r="I41" s="118"/>
      <c r="J41" s="136" t="s">
        <v>1110</v>
      </c>
      <c r="K41" s="65"/>
    </row>
    <row r="42" spans="2:218" ht="18.75" customHeight="1" thickBot="1" x14ac:dyDescent="0.25">
      <c r="B42" s="140" t="s">
        <v>1109</v>
      </c>
      <c r="C42" s="74"/>
      <c r="D42" s="82"/>
      <c r="E42" s="80"/>
      <c r="F42" s="80"/>
      <c r="G42" s="74"/>
      <c r="H42" s="74"/>
      <c r="I42" s="129" t="s">
        <v>1117</v>
      </c>
      <c r="J42" s="130" t="str">
        <f>VLOOKUP(FB$58,$BI$61:$BJ$71,2,FALSE)</f>
        <v>疲労回復のための休養</v>
      </c>
      <c r="K42" s="65"/>
    </row>
    <row r="43" spans="2:218" ht="18.75" customHeight="1" thickBot="1" x14ac:dyDescent="0.25">
      <c r="B43" s="74"/>
      <c r="C43" s="84" t="s">
        <v>18</v>
      </c>
      <c r="D43" s="85"/>
      <c r="E43" s="86"/>
      <c r="F43" s="74"/>
      <c r="G43" s="113" t="s">
        <v>1111</v>
      </c>
      <c r="H43" s="114"/>
      <c r="I43" s="129" t="s">
        <v>1117</v>
      </c>
      <c r="J43" s="130" t="str">
        <f>VLOOKUP(FC$58,$BI$61:$BJ$71,2,FALSE)</f>
        <v>運動後すぐの栄養補給など栄養指導</v>
      </c>
      <c r="K43" s="14"/>
    </row>
    <row r="44" spans="2:218" ht="18.75" customHeight="1" x14ac:dyDescent="0.2">
      <c r="B44" s="77" t="s">
        <v>12</v>
      </c>
      <c r="C44" s="91" t="str">
        <f>VLOOKUP(K$58,$H$61:$I$71,2,FALSE)</f>
        <v>体格（身長・体重・手足の長さ・筋肉質・骨年齢・生まれ月など）</v>
      </c>
      <c r="D44" s="74"/>
      <c r="E44" s="74"/>
      <c r="F44" s="92"/>
      <c r="G44" s="141">
        <f>HY58</f>
        <v>1</v>
      </c>
      <c r="H44" s="105" t="s">
        <v>1087</v>
      </c>
      <c r="I44" s="129" t="s">
        <v>1117</v>
      </c>
      <c r="J44" s="130" t="str">
        <f>VLOOKUP(FD$58,$BI$61:$BJ$71,2,FALSE)</f>
        <v>アイシングやストレッチ、マッサージ</v>
      </c>
      <c r="K44" s="66"/>
    </row>
    <row r="45" spans="2:218" ht="18.75" customHeight="1" thickBot="1" x14ac:dyDescent="0.25">
      <c r="B45" s="77" t="s">
        <v>13</v>
      </c>
      <c r="C45" s="91" t="str">
        <f>VLOOKUP(L$58,$H$61:$I$71,2,FALSE)</f>
        <v>学力・認知判断力（理解力）・言語表現力（話す力）</v>
      </c>
      <c r="D45" s="92"/>
      <c r="E45" s="96"/>
      <c r="F45" s="96"/>
      <c r="G45" s="74"/>
      <c r="H45" s="74"/>
      <c r="I45" s="129" t="s">
        <v>1117</v>
      </c>
      <c r="J45" s="130" t="str">
        <f>VLOOKUP(FE$58,$BI$61:$BJ$71,2,FALSE)</f>
        <v>テーピングやサポーター使用</v>
      </c>
      <c r="K45" s="4"/>
    </row>
    <row r="46" spans="2:218" ht="18.75" customHeight="1" thickBot="1" x14ac:dyDescent="0.25">
      <c r="B46" s="101" t="s">
        <v>15</v>
      </c>
      <c r="C46" s="91" t="str">
        <f>VLOOKUP(M$58,$H$61:$I$71,2,FALSE)</f>
        <v>性格・気質・メンタル（強気、落ち着き、素直さ、リーダーシップ、協調性、向上心）</v>
      </c>
      <c r="D46" s="96"/>
      <c r="E46" s="96"/>
      <c r="F46" s="96"/>
      <c r="G46" s="113" t="s">
        <v>1112</v>
      </c>
      <c r="H46" s="107"/>
      <c r="I46" s="129" t="s">
        <v>1117</v>
      </c>
      <c r="J46" s="130" t="str">
        <f>VLOOKUP(FF$58,$BI$61:$BJ$71,2,FALSE)</f>
        <v>健康観察</v>
      </c>
    </row>
    <row r="47" spans="2:218" ht="18.75" customHeight="1" thickBot="1" x14ac:dyDescent="0.25">
      <c r="B47" s="74"/>
      <c r="C47" s="74"/>
      <c r="D47" s="74"/>
      <c r="E47" s="74"/>
      <c r="F47" s="74"/>
      <c r="G47" s="205" t="str">
        <f>HZ58</f>
        <v>生徒たちの弛まぬ努力をはじめ周囲の方々からのご指導・ご鞭撻を含めた後方支援によるもの</v>
      </c>
      <c r="H47" s="205"/>
      <c r="I47" s="129" t="s">
        <v>1117</v>
      </c>
      <c r="J47" s="130" t="e">
        <f>VLOOKUP(FG$58,$BI$61:$BJ$71,2,FALSE)</f>
        <v>#N/A</v>
      </c>
    </row>
    <row r="48" spans="2:218" ht="18.75" customHeight="1" thickBot="1" x14ac:dyDescent="0.25">
      <c r="B48" s="106"/>
      <c r="C48" s="84" t="s">
        <v>10</v>
      </c>
      <c r="D48" s="85"/>
      <c r="E48" s="107"/>
      <c r="F48" s="74"/>
      <c r="G48" s="206"/>
      <c r="H48" s="206"/>
      <c r="I48" s="129" t="s">
        <v>1117</v>
      </c>
      <c r="J48" s="130" t="e">
        <f>VLOOKUP(FH$58,$BI$61:$BJ$71,2,FALSE)</f>
        <v>#N/A</v>
      </c>
      <c r="K48" s="58"/>
    </row>
    <row r="49" spans="1:321" ht="18.75" customHeight="1" thickBot="1" x14ac:dyDescent="0.25">
      <c r="B49" s="101" t="s">
        <v>20</v>
      </c>
      <c r="C49" s="91" t="str">
        <f>VLOOKUP(GS$58,$DA$61:$DB$71,2,FALSE)</f>
        <v>勝敗よりも選手の人間的成長を望む指導方針</v>
      </c>
      <c r="D49" s="74"/>
      <c r="E49" s="74"/>
      <c r="F49" s="74"/>
      <c r="G49" s="206"/>
      <c r="H49" s="206"/>
      <c r="I49" s="118"/>
      <c r="J49" s="74"/>
    </row>
    <row r="50" spans="1:321" ht="18.75" customHeight="1" thickBot="1" x14ac:dyDescent="0.25">
      <c r="B50" s="101" t="s">
        <v>26</v>
      </c>
      <c r="C50" s="91" t="str">
        <f>VLOOKUP(GT$58,$DA$61:$DB$71,2,FALSE)</f>
        <v>選手を本気にさせる「動機付け・環境整備」</v>
      </c>
      <c r="D50" s="74"/>
      <c r="E50" s="92"/>
      <c r="F50" s="74"/>
      <c r="G50" s="208" t="s">
        <v>1114</v>
      </c>
      <c r="H50" s="209"/>
      <c r="I50" s="118"/>
      <c r="J50" s="193" t="s">
        <v>1091</v>
      </c>
      <c r="K50" s="68"/>
    </row>
    <row r="51" spans="1:321" ht="18.75" customHeight="1" thickBot="1" x14ac:dyDescent="0.25">
      <c r="B51" s="101" t="s">
        <v>15</v>
      </c>
      <c r="C51" s="91" t="str">
        <f>VLOOKUP(GU$58,$DA$61:$DB$71,2,FALSE)</f>
        <v>他の活動との両立を勧め、バランス良い成長を願う姿勢</v>
      </c>
      <c r="D51" s="111"/>
      <c r="E51" s="92"/>
      <c r="F51" s="74"/>
      <c r="G51" s="82" t="str">
        <f>VLOOKUP(GO$58,$CS$61:$CT$71,2,FALSE)</f>
        <v>どちらも均等</v>
      </c>
      <c r="H51" s="74"/>
      <c r="I51" s="118"/>
      <c r="J51" s="194"/>
      <c r="K51" s="68"/>
    </row>
    <row r="52" spans="1:321" ht="18.75" customHeight="1" thickBot="1" x14ac:dyDescent="0.25">
      <c r="B52" s="74"/>
      <c r="C52" s="74"/>
      <c r="D52" s="74"/>
      <c r="E52" s="74"/>
      <c r="F52" s="74"/>
      <c r="G52" s="142"/>
      <c r="H52" s="142"/>
      <c r="I52" s="137" t="s">
        <v>1117</v>
      </c>
      <c r="J52" s="191" t="e">
        <f>VLOOKUP(EY$58,$BE$61:$BF$71,2,FALSE)</f>
        <v>#N/A</v>
      </c>
      <c r="K52" s="68"/>
    </row>
    <row r="53" spans="1:321" ht="18.75" customHeight="1" thickBot="1" x14ac:dyDescent="0.25">
      <c r="B53" s="74"/>
      <c r="C53" s="84" t="s">
        <v>1113</v>
      </c>
      <c r="D53" s="143"/>
      <c r="E53" s="107"/>
      <c r="F53" s="74"/>
      <c r="G53" s="208" t="s">
        <v>1115</v>
      </c>
      <c r="H53" s="209"/>
      <c r="I53" s="118"/>
      <c r="J53" s="192"/>
      <c r="K53" s="68"/>
    </row>
    <row r="54" spans="1:321" ht="24" customHeight="1" x14ac:dyDescent="0.2">
      <c r="B54" s="74"/>
      <c r="C54" s="207" t="str">
        <f>HX58</f>
        <v>すべては一瞬のために</v>
      </c>
      <c r="D54" s="207"/>
      <c r="E54" s="207"/>
      <c r="F54" s="74"/>
      <c r="G54" s="82" t="str">
        <f>VLOOKUP(GQ$58,$CW$61:$CX$71,2,FALSE)</f>
        <v>　心</v>
      </c>
      <c r="H54" s="142"/>
      <c r="I54" s="137" t="s">
        <v>1117</v>
      </c>
      <c r="J54" s="192" t="str">
        <f>EZ58</f>
        <v>時と場合による</v>
      </c>
    </row>
    <row r="55" spans="1:321" x14ac:dyDescent="0.2">
      <c r="B55" s="74"/>
      <c r="C55" s="74"/>
      <c r="D55" s="74"/>
      <c r="E55" s="74"/>
      <c r="F55" s="74">
        <f>A58</f>
        <v>1</v>
      </c>
      <c r="G55" s="144"/>
      <c r="H55" s="144"/>
      <c r="I55" s="118"/>
      <c r="J55" s="192"/>
    </row>
    <row r="56" spans="1:321" x14ac:dyDescent="0.2">
      <c r="A56" s="73" t="s">
        <v>1118</v>
      </c>
      <c r="K56" s="170" t="s">
        <v>1001</v>
      </c>
      <c r="L56" s="170"/>
      <c r="M56" s="170"/>
      <c r="N56" s="170"/>
      <c r="O56" s="170"/>
      <c r="P56" s="170"/>
      <c r="Q56" s="27"/>
      <c r="T56" s="170" t="s">
        <v>17</v>
      </c>
      <c r="U56" s="170"/>
      <c r="V56" s="170"/>
      <c r="W56" s="169" t="s">
        <v>19</v>
      </c>
      <c r="X56" s="170"/>
      <c r="Y56" s="171"/>
      <c r="Z56" s="170" t="s">
        <v>22</v>
      </c>
      <c r="AA56" s="170"/>
      <c r="AB56" s="170"/>
      <c r="AC56" s="169" t="s">
        <v>23</v>
      </c>
      <c r="AD56" s="170"/>
      <c r="AE56" s="171"/>
      <c r="AF56" s="170" t="s">
        <v>1002</v>
      </c>
      <c r="AG56" s="170"/>
      <c r="AH56" s="170"/>
      <c r="AI56" s="169" t="s">
        <v>1003</v>
      </c>
      <c r="AJ56" s="170"/>
      <c r="AK56" s="171"/>
      <c r="AL56" s="170" t="s">
        <v>1004</v>
      </c>
      <c r="AM56" s="170"/>
      <c r="AN56" s="170"/>
      <c r="AO56" s="169" t="s">
        <v>1005</v>
      </c>
      <c r="AP56" s="170"/>
      <c r="AQ56" s="171"/>
      <c r="AR56" s="170" t="s">
        <v>1006</v>
      </c>
      <c r="AS56" s="170"/>
      <c r="AT56" s="170"/>
      <c r="AU56" s="169" t="s">
        <v>1007</v>
      </c>
      <c r="AV56" s="170"/>
      <c r="AW56" s="171"/>
      <c r="AX56" s="170" t="s">
        <v>33</v>
      </c>
      <c r="AY56" s="170"/>
      <c r="AZ56" s="170"/>
      <c r="BA56" s="12"/>
      <c r="BB56" s="169" t="s">
        <v>2</v>
      </c>
      <c r="BC56" s="170"/>
      <c r="BD56" s="170"/>
      <c r="BE56" s="171"/>
      <c r="BF56" s="28"/>
      <c r="BG56" s="170" t="s">
        <v>4</v>
      </c>
      <c r="BH56" s="170"/>
      <c r="BI56" s="170"/>
      <c r="BJ56" s="170"/>
      <c r="BK56" s="29"/>
      <c r="BL56" s="195" t="s">
        <v>1008</v>
      </c>
      <c r="BM56" s="195"/>
      <c r="BN56" s="195"/>
      <c r="BO56" s="195"/>
      <c r="BP56" s="29"/>
      <c r="BQ56" s="170" t="s">
        <v>6</v>
      </c>
      <c r="BR56" s="170"/>
      <c r="BS56" s="170"/>
      <c r="BT56" s="170"/>
      <c r="BU56" s="12"/>
      <c r="BV56" s="169" t="s">
        <v>7</v>
      </c>
      <c r="BW56" s="170"/>
      <c r="BX56" s="170"/>
      <c r="BY56" s="171"/>
      <c r="BZ56" s="30"/>
      <c r="CA56" s="171" t="s">
        <v>9</v>
      </c>
      <c r="CB56" s="196"/>
      <c r="CC56" s="196"/>
      <c r="CD56" s="169"/>
      <c r="CE56" s="12"/>
      <c r="CF56" s="169" t="s">
        <v>11</v>
      </c>
      <c r="CG56" s="170"/>
      <c r="CH56" s="170"/>
      <c r="CI56" s="171"/>
      <c r="CJ56" s="31" t="s">
        <v>1009</v>
      </c>
      <c r="CK56" s="7"/>
      <c r="CL56" s="169" t="s">
        <v>24</v>
      </c>
      <c r="CM56" s="170"/>
      <c r="CN56" s="170"/>
      <c r="CO56" s="171"/>
      <c r="CP56" s="30"/>
      <c r="CQ56" s="170" t="s">
        <v>25</v>
      </c>
      <c r="CR56" s="170"/>
      <c r="CS56" s="170"/>
      <c r="CT56" s="170"/>
      <c r="CU56" s="12"/>
      <c r="CV56" s="169" t="s">
        <v>27</v>
      </c>
      <c r="CW56" s="170"/>
      <c r="CX56" s="170"/>
      <c r="CY56" s="171"/>
      <c r="CZ56" s="28"/>
      <c r="DA56" s="170" t="s">
        <v>1010</v>
      </c>
      <c r="DB56" s="170"/>
      <c r="DC56" s="170"/>
      <c r="DD56" s="170"/>
      <c r="DE56" s="12"/>
      <c r="DF56" s="169" t="s">
        <v>29</v>
      </c>
      <c r="DG56" s="170"/>
      <c r="DH56" s="170"/>
      <c r="DI56" s="171"/>
      <c r="DJ56" s="30"/>
      <c r="DK56" s="170" t="s">
        <v>30</v>
      </c>
      <c r="DL56" s="170"/>
      <c r="DM56" s="170"/>
      <c r="DN56" s="170"/>
      <c r="DO56" s="12"/>
      <c r="DP56" s="169" t="s">
        <v>31</v>
      </c>
      <c r="DQ56" s="170"/>
      <c r="DR56" s="170"/>
      <c r="DS56" s="171"/>
      <c r="DT56" s="30"/>
      <c r="DU56" s="170" t="s">
        <v>32</v>
      </c>
      <c r="DV56" s="170"/>
      <c r="DW56" s="170"/>
      <c r="DX56" s="27" t="s">
        <v>1011</v>
      </c>
      <c r="DY56" s="32" t="s">
        <v>1012</v>
      </c>
      <c r="DZ56" s="33"/>
      <c r="EA56" s="169" t="s">
        <v>1013</v>
      </c>
      <c r="EB56" s="170"/>
      <c r="EC56" s="170"/>
      <c r="ED56" s="171"/>
      <c r="EE56" s="171"/>
      <c r="EF56" s="30"/>
      <c r="EG56" s="170" t="s">
        <v>210</v>
      </c>
      <c r="EH56" s="170"/>
      <c r="EI56" s="170"/>
      <c r="EJ56" s="170"/>
      <c r="EK56" s="170"/>
      <c r="EL56" s="12"/>
      <c r="EM56" s="169" t="s">
        <v>0</v>
      </c>
      <c r="EN56" s="170"/>
      <c r="EO56" s="170"/>
      <c r="EP56" s="171"/>
      <c r="EQ56" s="171"/>
      <c r="ER56" s="30"/>
      <c r="ES56" s="170" t="s">
        <v>1</v>
      </c>
      <c r="ET56" s="170"/>
      <c r="EU56" s="170"/>
      <c r="EV56" s="170"/>
      <c r="EW56" s="170"/>
      <c r="EX56" s="12"/>
      <c r="EY56" s="169" t="s">
        <v>3</v>
      </c>
      <c r="EZ56" s="171"/>
      <c r="FA56" s="30"/>
      <c r="FB56" s="170" t="s">
        <v>1014</v>
      </c>
      <c r="FC56" s="170"/>
      <c r="FD56" s="170"/>
      <c r="FE56" s="170"/>
      <c r="FF56" s="170"/>
      <c r="FG56" s="170"/>
      <c r="FH56" s="170"/>
      <c r="FI56" s="170"/>
      <c r="FJ56" s="170"/>
      <c r="FK56" s="12"/>
      <c r="FL56" s="169" t="s">
        <v>1015</v>
      </c>
      <c r="FM56" s="170"/>
      <c r="FN56" s="170"/>
      <c r="FO56" s="170"/>
      <c r="FP56" s="170"/>
      <c r="FQ56" s="170"/>
      <c r="FR56" s="170"/>
      <c r="FS56" s="170"/>
      <c r="FT56" s="171"/>
      <c r="FU56" s="171"/>
      <c r="FV56" s="30"/>
      <c r="FW56" s="170" t="s">
        <v>1016</v>
      </c>
      <c r="FX56" s="170"/>
      <c r="FY56" s="29"/>
      <c r="FZ56" s="195" t="s">
        <v>1017</v>
      </c>
      <c r="GA56" s="195"/>
      <c r="GB56" s="170" t="s">
        <v>1018</v>
      </c>
      <c r="GC56" s="170"/>
      <c r="GD56" s="170"/>
      <c r="GE56" s="170"/>
      <c r="GF56" s="170"/>
      <c r="GG56" s="170" t="s">
        <v>1019</v>
      </c>
      <c r="GH56" s="170"/>
      <c r="GI56" s="170"/>
      <c r="GJ56" s="170"/>
      <c r="GK56" s="169" t="s">
        <v>1020</v>
      </c>
      <c r="GL56" s="170"/>
      <c r="GM56" s="170"/>
      <c r="GN56" s="171"/>
      <c r="GO56" s="170" t="s">
        <v>1021</v>
      </c>
      <c r="GP56" s="170"/>
      <c r="GQ56" s="169" t="s">
        <v>1022</v>
      </c>
      <c r="GR56" s="171"/>
      <c r="GS56" s="170" t="s">
        <v>1023</v>
      </c>
      <c r="GT56" s="170"/>
      <c r="GU56" s="170"/>
      <c r="GV56" s="170"/>
      <c r="GW56" s="170"/>
      <c r="GX56" s="170"/>
      <c r="GY56" s="9" t="s">
        <v>1024</v>
      </c>
      <c r="GZ56" s="170" t="s">
        <v>1025</v>
      </c>
      <c r="HA56" s="170"/>
      <c r="HB56" s="170"/>
      <c r="HC56" s="170"/>
      <c r="HD56" s="170"/>
      <c r="HE56" s="169" t="s">
        <v>1026</v>
      </c>
      <c r="HF56" s="170"/>
      <c r="HG56" s="170"/>
      <c r="HH56" s="170"/>
      <c r="HI56" s="171"/>
      <c r="HJ56" s="170" t="s">
        <v>1027</v>
      </c>
      <c r="HK56" s="170"/>
      <c r="HL56" s="170"/>
      <c r="HM56" s="170"/>
      <c r="HN56" s="170"/>
      <c r="HO56" s="169" t="s">
        <v>1028</v>
      </c>
      <c r="HP56" s="170"/>
      <c r="HQ56" s="170"/>
      <c r="HR56" s="170"/>
      <c r="HS56" s="170"/>
      <c r="HT56" s="170"/>
      <c r="HU56" s="170"/>
      <c r="HV56" s="171"/>
      <c r="HW56" s="32" t="s">
        <v>1029</v>
      </c>
      <c r="HX56" s="27" t="s">
        <v>1030</v>
      </c>
      <c r="HY56" s="32" t="s">
        <v>1031</v>
      </c>
      <c r="HZ56" s="11" t="s">
        <v>1032</v>
      </c>
    </row>
    <row r="57" spans="1:321" s="34" customFormat="1" ht="13.8" thickBot="1" x14ac:dyDescent="0.25">
      <c r="A57" s="34" t="s">
        <v>1033</v>
      </c>
      <c r="B57" s="35" t="s">
        <v>199</v>
      </c>
      <c r="C57" s="35" t="s">
        <v>200</v>
      </c>
      <c r="D57" s="35" t="s">
        <v>201</v>
      </c>
      <c r="E57" s="35" t="s">
        <v>202</v>
      </c>
      <c r="F57" s="35" t="s">
        <v>203</v>
      </c>
      <c r="G57" s="35" t="s">
        <v>203</v>
      </c>
      <c r="H57" s="35" t="s">
        <v>21</v>
      </c>
      <c r="I57" s="71" t="s">
        <v>204</v>
      </c>
      <c r="J57" s="36"/>
      <c r="K57" s="35" t="s">
        <v>221</v>
      </c>
      <c r="L57" s="35" t="s">
        <v>222</v>
      </c>
      <c r="M57" s="35" t="s">
        <v>223</v>
      </c>
      <c r="N57" s="35" t="s">
        <v>235</v>
      </c>
      <c r="O57" s="35" t="s">
        <v>236</v>
      </c>
      <c r="P57" s="35" t="s">
        <v>237</v>
      </c>
      <c r="Q57" s="37" t="s">
        <v>205</v>
      </c>
      <c r="R57" s="36"/>
      <c r="S57" s="36"/>
      <c r="T57" s="35">
        <v>1</v>
      </c>
      <c r="U57" s="35">
        <v>2</v>
      </c>
      <c r="V57" s="35">
        <v>3</v>
      </c>
      <c r="W57" s="38">
        <v>4</v>
      </c>
      <c r="X57" s="35">
        <v>5</v>
      </c>
      <c r="Y57" s="36">
        <v>6</v>
      </c>
      <c r="Z57" s="35">
        <v>7</v>
      </c>
      <c r="AA57" s="35">
        <v>8</v>
      </c>
      <c r="AB57" s="35">
        <v>9</v>
      </c>
      <c r="AC57" s="38">
        <v>10</v>
      </c>
      <c r="AD57" s="35">
        <v>11</v>
      </c>
      <c r="AE57" s="36">
        <v>12</v>
      </c>
      <c r="AF57" s="35">
        <v>13</v>
      </c>
      <c r="AG57" s="35">
        <v>14</v>
      </c>
      <c r="AH57" s="35">
        <v>15</v>
      </c>
      <c r="AI57" s="38">
        <v>16</v>
      </c>
      <c r="AJ57" s="35">
        <v>17</v>
      </c>
      <c r="AK57" s="36">
        <v>18</v>
      </c>
      <c r="AL57" s="35">
        <v>19</v>
      </c>
      <c r="AM57" s="35">
        <v>20</v>
      </c>
      <c r="AN57" s="35">
        <v>21</v>
      </c>
      <c r="AO57" s="38">
        <v>22</v>
      </c>
      <c r="AP57" s="35">
        <v>23</v>
      </c>
      <c r="AQ57" s="36">
        <v>24</v>
      </c>
      <c r="AR57" s="35">
        <v>25</v>
      </c>
      <c r="AS57" s="35">
        <v>26</v>
      </c>
      <c r="AT57" s="35">
        <v>27</v>
      </c>
      <c r="AU57" s="38">
        <v>28</v>
      </c>
      <c r="AV57" s="35">
        <v>29</v>
      </c>
      <c r="AW57" s="36">
        <v>30</v>
      </c>
      <c r="AX57" s="35" t="s">
        <v>209</v>
      </c>
      <c r="AY57" s="35" t="s">
        <v>1034</v>
      </c>
      <c r="AZ57" s="35" t="s">
        <v>211</v>
      </c>
      <c r="BA57" s="38"/>
      <c r="BB57" s="38">
        <v>31</v>
      </c>
      <c r="BC57" s="35">
        <v>32</v>
      </c>
      <c r="BD57" s="35">
        <v>33</v>
      </c>
      <c r="BE57" s="36">
        <v>34</v>
      </c>
      <c r="BF57" s="39"/>
      <c r="BG57" s="35">
        <v>35</v>
      </c>
      <c r="BH57" s="35">
        <v>36</v>
      </c>
      <c r="BI57" s="35">
        <v>37</v>
      </c>
      <c r="BJ57" s="35">
        <v>38</v>
      </c>
      <c r="BK57" s="38"/>
      <c r="BL57" s="38">
        <v>39</v>
      </c>
      <c r="BM57" s="35">
        <v>40</v>
      </c>
      <c r="BN57" s="35">
        <v>41</v>
      </c>
      <c r="BO57" s="36">
        <v>42</v>
      </c>
      <c r="BP57" s="36"/>
      <c r="BQ57" s="35">
        <v>43</v>
      </c>
      <c r="BR57" s="35">
        <v>44</v>
      </c>
      <c r="BS57" s="35">
        <v>45</v>
      </c>
      <c r="BT57" s="35">
        <v>46</v>
      </c>
      <c r="BU57" s="38"/>
      <c r="BV57" s="38">
        <v>47</v>
      </c>
      <c r="BW57" s="35">
        <v>48</v>
      </c>
      <c r="BX57" s="35">
        <v>49</v>
      </c>
      <c r="BY57" s="36">
        <v>50</v>
      </c>
      <c r="BZ57" s="36"/>
      <c r="CA57" s="35">
        <v>51</v>
      </c>
      <c r="CB57" s="35">
        <v>52</v>
      </c>
      <c r="CC57" s="35">
        <v>53</v>
      </c>
      <c r="CD57" s="35">
        <v>54</v>
      </c>
      <c r="CE57" s="38"/>
      <c r="CF57" s="38">
        <v>55</v>
      </c>
      <c r="CG57" s="35">
        <v>56</v>
      </c>
      <c r="CH57" s="35">
        <v>57</v>
      </c>
      <c r="CI57" s="36">
        <v>58</v>
      </c>
      <c r="CJ57" s="35" t="s">
        <v>206</v>
      </c>
      <c r="CK57" s="38"/>
      <c r="CL57" s="38">
        <v>59</v>
      </c>
      <c r="CM57" s="35">
        <v>60</v>
      </c>
      <c r="CN57" s="35">
        <v>61</v>
      </c>
      <c r="CO57" s="36">
        <v>62</v>
      </c>
      <c r="CP57" s="36"/>
      <c r="CQ57" s="35">
        <v>63</v>
      </c>
      <c r="CR57" s="35">
        <v>64</v>
      </c>
      <c r="CS57" s="35">
        <v>65</v>
      </c>
      <c r="CT57" s="35">
        <v>66</v>
      </c>
      <c r="CU57" s="38"/>
      <c r="CV57" s="38">
        <v>67</v>
      </c>
      <c r="CW57" s="35">
        <v>68</v>
      </c>
      <c r="CX57" s="35">
        <v>69</v>
      </c>
      <c r="CY57" s="36">
        <v>70</v>
      </c>
      <c r="CZ57" s="39"/>
      <c r="DA57" s="35">
        <v>71</v>
      </c>
      <c r="DB57" s="35">
        <v>72</v>
      </c>
      <c r="DC57" s="35">
        <v>73</v>
      </c>
      <c r="DD57" s="35">
        <v>74</v>
      </c>
      <c r="DE57" s="38"/>
      <c r="DF57" s="38">
        <v>75</v>
      </c>
      <c r="DG57" s="35">
        <v>76</v>
      </c>
      <c r="DH57" s="35">
        <v>77</v>
      </c>
      <c r="DI57" s="36">
        <v>78</v>
      </c>
      <c r="DJ57" s="36"/>
      <c r="DK57" s="35">
        <v>79</v>
      </c>
      <c r="DL57" s="35">
        <v>80</v>
      </c>
      <c r="DM57" s="35">
        <v>81</v>
      </c>
      <c r="DN57" s="35">
        <v>82</v>
      </c>
      <c r="DO57" s="38"/>
      <c r="DP57" s="38">
        <v>83</v>
      </c>
      <c r="DQ57" s="35">
        <v>84</v>
      </c>
      <c r="DR57" s="35">
        <v>85</v>
      </c>
      <c r="DS57" s="36">
        <v>86</v>
      </c>
      <c r="DT57" s="36"/>
      <c r="DU57" s="35">
        <v>87</v>
      </c>
      <c r="DV57" s="35">
        <v>88</v>
      </c>
      <c r="DW57" s="35">
        <v>89</v>
      </c>
      <c r="DX57" s="37" t="s">
        <v>207</v>
      </c>
      <c r="DY57" s="35" t="s">
        <v>208</v>
      </c>
      <c r="DZ57" s="38"/>
      <c r="EA57" s="38">
        <v>90</v>
      </c>
      <c r="EB57" s="35">
        <v>90</v>
      </c>
      <c r="EC57" s="35">
        <v>90</v>
      </c>
      <c r="ED57" s="40" t="s">
        <v>215</v>
      </c>
      <c r="EE57" s="36" t="s">
        <v>213</v>
      </c>
      <c r="EF57" s="36"/>
      <c r="EG57" s="35">
        <v>91</v>
      </c>
      <c r="EH57" s="35">
        <v>91</v>
      </c>
      <c r="EI57" s="35">
        <v>91</v>
      </c>
      <c r="EJ57" s="40" t="s">
        <v>215</v>
      </c>
      <c r="EK57" s="35" t="s">
        <v>213</v>
      </c>
      <c r="EL57" s="38"/>
      <c r="EM57" s="38">
        <v>92</v>
      </c>
      <c r="EN57" s="35">
        <v>92</v>
      </c>
      <c r="EO57" s="35">
        <v>92</v>
      </c>
      <c r="EP57" s="40" t="s">
        <v>215</v>
      </c>
      <c r="EQ57" s="36" t="s">
        <v>213</v>
      </c>
      <c r="ER57" s="36"/>
      <c r="ES57" s="35">
        <v>93</v>
      </c>
      <c r="ET57" s="35">
        <v>93</v>
      </c>
      <c r="EU57" s="35">
        <v>93</v>
      </c>
      <c r="EV57" s="40" t="s">
        <v>215</v>
      </c>
      <c r="EW57" s="35" t="s">
        <v>213</v>
      </c>
      <c r="EX57" s="38"/>
      <c r="EY57" s="38" t="s">
        <v>1035</v>
      </c>
      <c r="EZ57" s="36" t="s">
        <v>213</v>
      </c>
      <c r="FA57" s="36"/>
      <c r="FB57" s="35" t="s">
        <v>1036</v>
      </c>
      <c r="FC57" s="35" t="s">
        <v>1037</v>
      </c>
      <c r="FD57" s="35" t="s">
        <v>214</v>
      </c>
      <c r="FE57" s="35" t="s">
        <v>214</v>
      </c>
      <c r="FF57" s="35" t="s">
        <v>214</v>
      </c>
      <c r="FG57" s="35" t="s">
        <v>214</v>
      </c>
      <c r="FH57" s="35" t="s">
        <v>214</v>
      </c>
      <c r="FI57" s="41" t="s">
        <v>215</v>
      </c>
      <c r="FJ57" s="35" t="s">
        <v>213</v>
      </c>
      <c r="FK57" s="38"/>
      <c r="FL57" s="38" t="s">
        <v>1038</v>
      </c>
      <c r="FM57" s="35" t="s">
        <v>1039</v>
      </c>
      <c r="FN57" s="35" t="s">
        <v>1040</v>
      </c>
      <c r="FO57" s="35" t="s">
        <v>1040</v>
      </c>
      <c r="FP57" s="35" t="s">
        <v>1040</v>
      </c>
      <c r="FQ57" s="35" t="s">
        <v>1040</v>
      </c>
      <c r="FR57" s="35" t="s">
        <v>1040</v>
      </c>
      <c r="FS57" s="35" t="s">
        <v>1040</v>
      </c>
      <c r="FT57" s="42" t="s">
        <v>215</v>
      </c>
      <c r="FU57" s="36" t="s">
        <v>213</v>
      </c>
      <c r="FV57" s="36"/>
      <c r="FW57" s="35" t="s">
        <v>1041</v>
      </c>
      <c r="FX57" s="35" t="s">
        <v>1042</v>
      </c>
      <c r="FY57" s="38"/>
      <c r="FZ57" s="38" t="s">
        <v>1043</v>
      </c>
      <c r="GA57" s="36" t="s">
        <v>213</v>
      </c>
      <c r="GB57" s="35" t="s">
        <v>1044</v>
      </c>
      <c r="GC57" s="35" t="s">
        <v>1044</v>
      </c>
      <c r="GD57" s="35" t="s">
        <v>218</v>
      </c>
      <c r="GE57" s="35" t="s">
        <v>218</v>
      </c>
      <c r="GF57" s="35" t="s">
        <v>213</v>
      </c>
      <c r="GG57" s="43">
        <v>-1</v>
      </c>
      <c r="GH57" s="43">
        <v>-2</v>
      </c>
      <c r="GI57" s="43">
        <v>-3</v>
      </c>
      <c r="GJ57" s="43">
        <v>-4</v>
      </c>
      <c r="GK57" s="44">
        <v>-5</v>
      </c>
      <c r="GL57" s="43">
        <v>-6</v>
      </c>
      <c r="GM57" s="43">
        <v>-7</v>
      </c>
      <c r="GN57" s="45">
        <v>-8</v>
      </c>
      <c r="GO57" s="35" t="s">
        <v>1045</v>
      </c>
      <c r="GP57" s="35" t="s">
        <v>213</v>
      </c>
      <c r="GQ57" s="38" t="s">
        <v>220</v>
      </c>
      <c r="GR57" s="36" t="s">
        <v>213</v>
      </c>
      <c r="GS57" s="35" t="s">
        <v>221</v>
      </c>
      <c r="GT57" s="35" t="s">
        <v>222</v>
      </c>
      <c r="GU57" s="35" t="s">
        <v>223</v>
      </c>
      <c r="GV57" s="35" t="s">
        <v>224</v>
      </c>
      <c r="GW57" s="35" t="s">
        <v>224</v>
      </c>
      <c r="GX57" s="35" t="s">
        <v>213</v>
      </c>
      <c r="GY57" s="37" t="s">
        <v>1035</v>
      </c>
      <c r="GZ57" s="35">
        <v>94</v>
      </c>
      <c r="HA57" s="35">
        <v>95</v>
      </c>
      <c r="HB57" s="35">
        <v>96</v>
      </c>
      <c r="HC57" s="35">
        <v>97</v>
      </c>
      <c r="HD57" s="46" t="s">
        <v>213</v>
      </c>
      <c r="HE57" s="47" t="s">
        <v>1046</v>
      </c>
      <c r="HF57" s="46" t="s">
        <v>1047</v>
      </c>
      <c r="HG57" s="46" t="s">
        <v>1048</v>
      </c>
      <c r="HH57" s="46" t="s">
        <v>1049</v>
      </c>
      <c r="HI57" s="48" t="s">
        <v>213</v>
      </c>
      <c r="HJ57" s="46" t="s">
        <v>1050</v>
      </c>
      <c r="HK57" s="46" t="s">
        <v>1051</v>
      </c>
      <c r="HL57" s="35">
        <v>104</v>
      </c>
      <c r="HM57" s="46" t="s">
        <v>1052</v>
      </c>
      <c r="HN57" s="35" t="s">
        <v>213</v>
      </c>
      <c r="HO57" s="47" t="s">
        <v>1053</v>
      </c>
      <c r="HP57" s="46" t="s">
        <v>1054</v>
      </c>
      <c r="HQ57" s="46" t="s">
        <v>1055</v>
      </c>
      <c r="HR57" s="46" t="s">
        <v>1055</v>
      </c>
      <c r="HS57" s="46" t="s">
        <v>1055</v>
      </c>
      <c r="HT57" s="46" t="s">
        <v>1055</v>
      </c>
      <c r="HU57" s="46" t="s">
        <v>1055</v>
      </c>
      <c r="HV57" s="49" t="s">
        <v>213</v>
      </c>
      <c r="HW57" s="50" t="s">
        <v>1044</v>
      </c>
      <c r="HX57" s="51" t="s">
        <v>1056</v>
      </c>
      <c r="HY57" s="52" t="s">
        <v>233</v>
      </c>
      <c r="HZ57" s="53" t="s">
        <v>234</v>
      </c>
    </row>
    <row r="58" spans="1:321" s="54" customFormat="1" ht="30.75" customHeight="1" thickBot="1" x14ac:dyDescent="0.25">
      <c r="A58" s="163">
        <v>1</v>
      </c>
      <c r="B58" s="54">
        <f>VLOOKUP($A$58,$A$74:$HZ$161,2,FALSE)</f>
        <v>0</v>
      </c>
      <c r="C58" s="54" t="str">
        <f>VLOOKUP($A$58,$A$74:$HZ$161,3,FALSE)</f>
        <v>Ｂ</v>
      </c>
      <c r="D58" s="54">
        <f>VLOOKUP($A$58,$A$74:$HZ$161,4,FALSE)</f>
        <v>2</v>
      </c>
      <c r="E58" s="54">
        <f>VLOOKUP($A$58,$A$74:$HZ$161,5,FALSE)</f>
        <v>1</v>
      </c>
      <c r="F58" s="54" t="str">
        <f>VLOOKUP($A$58,$A$74:$HZ$161,6,FALSE)</f>
        <v>陸上</v>
      </c>
      <c r="G58" s="54">
        <f>VLOOKUP($A$58,$A$74:$HZ$161,7,FALSE)</f>
        <v>1</v>
      </c>
      <c r="H58" s="54" t="str">
        <f>VLOOKUP($A$58,$A$74:$HZ$161,8,FALSE)</f>
        <v>槍投げ</v>
      </c>
      <c r="I58" s="72">
        <f>VLOOKUP($A$58,$A$74:$HZ$161,9,FALSE)</f>
        <v>3</v>
      </c>
      <c r="K58" s="54">
        <f>VLOOKUP($A$58,$A$74:$HZ$161,11,FALSE)</f>
        <v>1</v>
      </c>
      <c r="L58" s="54">
        <f>VLOOKUP($A$58,$A$74:$HZ$161,12,FALSE)</f>
        <v>9</v>
      </c>
      <c r="M58" s="54">
        <f>VLOOKUP($A$58,$A$74:$HZ$161,13,FALSE)</f>
        <v>7</v>
      </c>
      <c r="N58" s="54">
        <f>VLOOKUP($A$58,$A$74:$HZ$161,14,FALSE)</f>
        <v>5</v>
      </c>
      <c r="O58" s="54">
        <f>VLOOKUP($A$58,$A$74:$HZ$161,15,FALSE)</f>
        <v>11</v>
      </c>
      <c r="P58" s="54">
        <f>VLOOKUP($A$58,$A$74:$HZ$161,16,FALSE)</f>
        <v>4</v>
      </c>
      <c r="Q58" s="54" t="str">
        <f>VLOOKUP($A$58,$A$74:$HZ$161,17,FALSE)</f>
        <v>各関節の可動域を広げておく</v>
      </c>
      <c r="R58" s="54">
        <f>VLOOKUP($A$58,$A$74:$HZ$161,18,FALSE)</f>
        <v>0</v>
      </c>
      <c r="S58" s="54">
        <f>VLOOKUP($A$58,$A$74:$HZ$161,19,FALSE)</f>
        <v>0</v>
      </c>
      <c r="T58" s="54">
        <f>VLOOKUP($A$58,$A$74:$HZ$161,20,FALSE)</f>
        <v>1</v>
      </c>
      <c r="U58" s="54">
        <f>VLOOKUP($A$58,$A$74:$HZ$161,21,FALSE)</f>
        <v>1</v>
      </c>
      <c r="V58" s="54">
        <f>VLOOKUP($A$58,$A$74:$HZ$161,22,FALSE)</f>
        <v>1</v>
      </c>
      <c r="W58" s="54">
        <f>VLOOKUP($A$58,$A$74:$HZ$161,23,FALSE)</f>
        <v>1</v>
      </c>
      <c r="X58" s="54">
        <f>VLOOKUP($A$58,$A$74:$HZ$161,24,FALSE)</f>
        <v>1</v>
      </c>
      <c r="Y58" s="54">
        <f>VLOOKUP($A$58,$A$74:$HZ$161,25,FALSE)</f>
        <v>1</v>
      </c>
      <c r="Z58" s="54">
        <f>VLOOKUP($A$58,$A$74:$HZ$161,26,FALSE)</f>
        <v>4</v>
      </c>
      <c r="AA58" s="54">
        <f>VLOOKUP($A$58,$A$74:$HZ$161,27,FALSE)</f>
        <v>4</v>
      </c>
      <c r="AB58" s="54">
        <f>VLOOKUP($A$58,$A$74:$HZ$161,28,FALSE)</f>
        <v>3</v>
      </c>
      <c r="AC58" s="54">
        <f>VLOOKUP($A$58,$A$74:$HZ$161,29,FALSE)</f>
        <v>4</v>
      </c>
      <c r="AD58" s="54">
        <f>VLOOKUP($A$58,$A$74:$HZ$161,30,FALSE)</f>
        <v>4</v>
      </c>
      <c r="AE58" s="54">
        <f>VLOOKUP($A$58,$A$74:$HZ$161,31,FALSE)</f>
        <v>3</v>
      </c>
      <c r="AF58" s="54">
        <f>VLOOKUP($A$58,$A$74:$HZ$161,32,FALSE)</f>
        <v>4</v>
      </c>
      <c r="AG58" s="54">
        <f>VLOOKUP($A$58,$A$74:$HZ$161,33,FALSE)</f>
        <v>4</v>
      </c>
      <c r="AH58" s="54">
        <f>VLOOKUP($A$58,$A$74:$HZ$161,34,FALSE)</f>
        <v>3</v>
      </c>
      <c r="AI58" s="54">
        <f>VLOOKUP($A$58,$A$74:$HZ$161,35,FALSE)</f>
        <v>5</v>
      </c>
      <c r="AJ58" s="54">
        <f>VLOOKUP($A$58,$A$74:$HZ$161,36,FALSE)</f>
        <v>5</v>
      </c>
      <c r="AK58" s="54">
        <f>VLOOKUP($A$58,$A$74:$HZ$161,37,FALSE)</f>
        <v>4</v>
      </c>
      <c r="AL58" s="54">
        <f>VLOOKUP($A$58,$A$74:$HZ$161,38,FALSE)</f>
        <v>1</v>
      </c>
      <c r="AM58" s="54">
        <f>VLOOKUP($A$58,$A$74:$HZ$161,39,FALSE)</f>
        <v>1</v>
      </c>
      <c r="AN58" s="54">
        <f>VLOOKUP($A$58,$A$74:$HZ$161,40,FALSE)</f>
        <v>1</v>
      </c>
      <c r="AO58" s="54">
        <f>VLOOKUP($A$58,$A$74:$HZ$161,41,FALSE)</f>
        <v>1</v>
      </c>
      <c r="AP58" s="54">
        <f>VLOOKUP($A$58,$A$74:$HZ$161,42,FALSE)</f>
        <v>1</v>
      </c>
      <c r="AQ58" s="54">
        <f>VLOOKUP($A$58,$A$74:$HZ$161,4,FALSE)</f>
        <v>2</v>
      </c>
      <c r="AR58" s="54">
        <f>VLOOKUP($A$58,$A$74:$HZ$161,44,FALSE)</f>
        <v>1</v>
      </c>
      <c r="AS58" s="54">
        <f>VLOOKUP($A$58,$A$74:$HZ$161,45,FALSE)</f>
        <v>1</v>
      </c>
      <c r="AT58" s="54">
        <f>VLOOKUP($A$58,$A$74:$HZ$161,46,FALSE)</f>
        <v>1</v>
      </c>
      <c r="AU58" s="54">
        <f>VLOOKUP($A$58,$A$74:$HZ$161,47,FALSE)</f>
        <v>4</v>
      </c>
      <c r="AV58" s="54">
        <f>VLOOKUP($A$58,$A$74:$HZ$161,48,FALSE)</f>
        <v>4</v>
      </c>
      <c r="AW58" s="54">
        <f>VLOOKUP($A$58,$A$74:$HZ$161,49,FALSE)</f>
        <v>4</v>
      </c>
      <c r="AX58" s="54" t="str">
        <f>VLOOKUP($A$58,$A$74:$HZ$161,50,FALSE)</f>
        <v>スポーツをそのものを嫌いにさせてしまうこと</v>
      </c>
      <c r="AY58" s="54" t="str">
        <f>VLOOKUP($A$58,$A$74:$HZ$161,51,FALSE)</f>
        <v>スポーツをそのものを嫌いにさせてしまうこと</v>
      </c>
      <c r="AZ58" s="54" t="str">
        <f>VLOOKUP($A$58,$A$74:$HZ$161,52,FALSE)</f>
        <v>スポーツをそのものを嫌いにさせてしまうこと</v>
      </c>
      <c r="BA58" s="54">
        <f>VLOOKUP($A$58,$A$74:$HZ$161,53,FALSE)</f>
        <v>0</v>
      </c>
      <c r="BB58" s="54">
        <f>VLOOKUP($A$58,$A$74:$HZ$161,54,FALSE)</f>
        <v>3</v>
      </c>
      <c r="BC58" s="54">
        <f>VLOOKUP($A$58,$A$74:$HZ$161,55,FALSE)</f>
        <v>4</v>
      </c>
      <c r="BD58" s="54">
        <f>VLOOKUP($A$58,$A$74:$HZ$161,56,FALSE)</f>
        <v>5</v>
      </c>
      <c r="BE58" s="54">
        <f>VLOOKUP($A$58,$A$74:$HZ$161,57,FALSE)</f>
        <v>6</v>
      </c>
      <c r="BF58" s="54">
        <f>VLOOKUP($A$58,$A$74:$HZ$161,58,FALSE)</f>
        <v>0</v>
      </c>
      <c r="BG58" s="54">
        <f>VLOOKUP($A$58,$A$74:$HZ$161,59,FALSE)</f>
        <v>9</v>
      </c>
      <c r="BH58" s="54">
        <f>VLOOKUP($A$58,$A$74:$HZ$161,60,FALSE)</f>
        <v>8</v>
      </c>
      <c r="BI58" s="54">
        <f>VLOOKUP($A$58,$A$74:$HZ$161,61,FALSE)</f>
        <v>7</v>
      </c>
      <c r="BJ58" s="54">
        <f>VLOOKUP($A$58,$A$74:$HZ$161,62,FALSE)</f>
        <v>6</v>
      </c>
      <c r="BK58" s="54">
        <f>VLOOKUP($A$58,$A$74:$HZ$161,63,FALSE)</f>
        <v>0</v>
      </c>
      <c r="BL58" s="54">
        <f>VLOOKUP($A$58,$A$74:$HZ$161,64,FALSE)</f>
        <v>2</v>
      </c>
      <c r="BM58" s="54">
        <f>VLOOKUP($A$58,$A$74:$HZ$161,65,FALSE)</f>
        <v>3</v>
      </c>
      <c r="BN58" s="54">
        <f>VLOOKUP($A$58,$A$74:$HZ$161,66,FALSE)</f>
        <v>4</v>
      </c>
      <c r="BO58" s="54">
        <f>VLOOKUP($A$58,$A$74:$HZ$161,67,FALSE)</f>
        <v>5</v>
      </c>
      <c r="BP58" s="54">
        <f>VLOOKUP($A$58,$A$74:$HZ$161,68,FALSE)</f>
        <v>0</v>
      </c>
      <c r="BQ58" s="54">
        <f>VLOOKUP($A$58,$A$74:$HZ$161,69,FALSE)</f>
        <v>0</v>
      </c>
      <c r="BR58" s="54">
        <f>VLOOKUP($A$58,$A$74:$HZ$161,70,FALSE)</f>
        <v>1</v>
      </c>
      <c r="BS58" s="54">
        <f>VLOOKUP($A$58,$A$74:$HZ$161,71,FALSE)</f>
        <v>2</v>
      </c>
      <c r="BT58" s="54">
        <f>VLOOKUP($A$58,$A$74:$HZ$161,72,FALSE)</f>
        <v>3</v>
      </c>
      <c r="BU58" s="54">
        <f>VLOOKUP($A$58,$A$74:$HZ$161,73,FALSE)</f>
        <v>0</v>
      </c>
      <c r="BV58" s="54">
        <f>VLOOKUP($A$58,$A$74:$HZ$161,74,FALSE)</f>
        <v>1</v>
      </c>
      <c r="BW58" s="54">
        <f>VLOOKUP($A$58,$A$74:$HZ$161,75,FALSE)</f>
        <v>2</v>
      </c>
      <c r="BX58" s="54">
        <f>VLOOKUP($A$58,$A$74:$HZ$161,76,FALSE)</f>
        <v>3</v>
      </c>
      <c r="BY58" s="54">
        <f>VLOOKUP($A$58,$A$74:$HZ$161,77,FALSE)</f>
        <v>4</v>
      </c>
      <c r="BZ58" s="54">
        <f>VLOOKUP($A$58,$A$74:$HZ$161,78,FALSE)</f>
        <v>0</v>
      </c>
      <c r="CA58" s="54">
        <f>VLOOKUP($A$58,$A$74:$HZ$161,79,FALSE)</f>
        <v>1</v>
      </c>
      <c r="CB58" s="54">
        <f>VLOOKUP($A$58,$A$74:$HZ$161,80,FALSE)</f>
        <v>1</v>
      </c>
      <c r="CC58" s="54">
        <f>VLOOKUP($A$58,$A$74:$HZ$161,81,FALSE)</f>
        <v>1</v>
      </c>
      <c r="CD58" s="54">
        <f>VLOOKUP($A$58,$A$74:$HZ$161,82,FALSE)</f>
        <v>1</v>
      </c>
      <c r="CE58" s="54">
        <f>VLOOKUP($A$58,$A$74:$HZ$161,83,FALSE)</f>
        <v>0</v>
      </c>
      <c r="CF58" s="54">
        <f>VLOOKUP($A$58,$A$74:$HZ$161,84,FALSE)</f>
        <v>1</v>
      </c>
      <c r="CG58" s="54">
        <f>VLOOKUP($A$58,$A$74:$HZ$161,85,FALSE)</f>
        <v>1</v>
      </c>
      <c r="CH58" s="54">
        <f>VLOOKUP($A$58,$A$74:$HZ$161,86,FALSE)</f>
        <v>2</v>
      </c>
      <c r="CI58" s="54">
        <f>VLOOKUP($A$58,$A$74:$HZ$161,87,FALSE)</f>
        <v>4</v>
      </c>
      <c r="CJ58" s="54" t="str">
        <f>VLOOKUP($A$58,$A$74:$HZ$161,88,FALSE)</f>
        <v>高校時代の伸びしろがより増えることが考えられる。</v>
      </c>
      <c r="CK58" s="54">
        <f>VLOOKUP($A$58,$A$74:$HZ$161,89,FALSE)</f>
        <v>0</v>
      </c>
      <c r="CL58" s="54">
        <f>VLOOKUP($A$58,$A$74:$HZ$161,90,FALSE)</f>
        <v>2</v>
      </c>
      <c r="CM58" s="54">
        <f>VLOOKUP($A$58,$A$74:$HZ$161,91,FALSE)</f>
        <v>2</v>
      </c>
      <c r="CN58" s="54">
        <f>VLOOKUP($A$58,$A$74:$HZ$161,92,FALSE)</f>
        <v>2</v>
      </c>
      <c r="CO58" s="54">
        <f>VLOOKUP($A$58,$A$74:$HZ$161,93,FALSE)</f>
        <v>4</v>
      </c>
      <c r="CP58" s="54">
        <f>VLOOKUP($A$58,$A$74:$HZ$161,94,FALSE)</f>
        <v>0</v>
      </c>
      <c r="CQ58" s="54">
        <f>VLOOKUP($A$58,$A$74:$HZ$161,95,FALSE)</f>
        <v>2</v>
      </c>
      <c r="CR58" s="54">
        <f>VLOOKUP($A$58,$A$74:$HZ$161,96,FALSE)</f>
        <v>2</v>
      </c>
      <c r="CS58" s="54">
        <f>VLOOKUP($A$58,$A$74:$HZ$161,97,FALSE)</f>
        <v>2</v>
      </c>
      <c r="CT58" s="54">
        <f>VLOOKUP($A$58,$A$74:$HZ$161,98,FALSE)</f>
        <v>2</v>
      </c>
      <c r="CU58" s="54">
        <f>VLOOKUP($A$58,$A$74:$HZ$161,99,FALSE)</f>
        <v>0</v>
      </c>
      <c r="CV58" s="54">
        <f>VLOOKUP($A$58,$A$74:$HZ$161,100,FALSE)</f>
        <v>2</v>
      </c>
      <c r="CW58" s="54">
        <f>VLOOKUP($A$58,$A$74:$HZ$161,101,FALSE)</f>
        <v>2</v>
      </c>
      <c r="CX58" s="54">
        <f>VLOOKUP($A$58,$A$74:$HZ$161,102,FALSE)</f>
        <v>2</v>
      </c>
      <c r="CY58" s="54">
        <f>VLOOKUP($A$58,$A$74:$HZ$161,103,FALSE)</f>
        <v>2</v>
      </c>
      <c r="CZ58" s="54">
        <f>VLOOKUP($A$58,$A$74:$HZ$161,104,FALSE)</f>
        <v>0</v>
      </c>
      <c r="DA58" s="54">
        <f>VLOOKUP($A$58,$A$74:$HZ$161,105,FALSE)</f>
        <v>2</v>
      </c>
      <c r="DB58" s="54">
        <f>VLOOKUP($A$58,$A$74:$HZ$161,106,FALSE)</f>
        <v>2</v>
      </c>
      <c r="DC58" s="54">
        <f>VLOOKUP($A$58,$A$74:$HZ$161,107,FALSE)</f>
        <v>2</v>
      </c>
      <c r="DD58" s="54">
        <f>VLOOKUP($A$58,$A$74:$HZ$161,108,FALSE)</f>
        <v>2</v>
      </c>
      <c r="DE58" s="54">
        <f>VLOOKUP($A$58,$A$74:$HZ$161,109,FALSE)</f>
        <v>0</v>
      </c>
      <c r="DF58" s="54">
        <f>VLOOKUP($A$58,$A$74:$HZ$161,110,FALSE)</f>
        <v>4</v>
      </c>
      <c r="DG58" s="54">
        <f>VLOOKUP($A$58,$A$74:$HZ$161,111,FALSE)</f>
        <v>4</v>
      </c>
      <c r="DH58" s="54">
        <f>VLOOKUP($A$58,$A$74:$HZ$161,112,FALSE)</f>
        <v>4</v>
      </c>
      <c r="DI58" s="54">
        <f>VLOOKUP($A$58,$A$74:$HZ$161,113,FALSE)</f>
        <v>4</v>
      </c>
      <c r="DJ58" s="54">
        <f>VLOOKUP($A$58,$A$74:$HZ$161,114,FALSE)</f>
        <v>0</v>
      </c>
      <c r="DK58" s="54">
        <f>VLOOKUP($A$58,$A$74:$HZ$161,115,FALSE)</f>
        <v>4</v>
      </c>
      <c r="DL58" s="54">
        <f>VLOOKUP($A$58,$A$74:$HZ$161,116,FALSE)</f>
        <v>4</v>
      </c>
      <c r="DM58" s="54">
        <f>VLOOKUP($A$58,$A$74:$HZ$161,117,FALSE)</f>
        <v>4</v>
      </c>
      <c r="DN58" s="54">
        <f>VLOOKUP($A$58,$A$74:$HZ$161,118,FALSE)</f>
        <v>4</v>
      </c>
      <c r="DO58" s="54">
        <f>VLOOKUP($A$58,$A$74:$HZ$161,119,FALSE)</f>
        <v>0</v>
      </c>
      <c r="DP58" s="54">
        <f>VLOOKUP($A$58,$A$74:$HZ$161,120,FALSE)</f>
        <v>2</v>
      </c>
      <c r="DQ58" s="54">
        <f>VLOOKUP($A$58,$A$74:$HZ$161,121,FALSE)</f>
        <v>2</v>
      </c>
      <c r="DR58" s="54">
        <f>VLOOKUP($A$58,$A$74:$HZ$161,122,FALSE)</f>
        <v>2</v>
      </c>
      <c r="DS58" s="54">
        <f>VLOOKUP($A$58,$A$74:$HZ$161,123,FALSE)</f>
        <v>2</v>
      </c>
      <c r="DT58" s="54">
        <f>VLOOKUP($A$58,$A$74:$HZ$161,124,FALSE)</f>
        <v>0</v>
      </c>
      <c r="DU58" s="54">
        <f>VLOOKUP($A$58,$A$74:$HZ$161,125,FALSE)</f>
        <v>4</v>
      </c>
      <c r="DV58" s="54">
        <f>VLOOKUP($A$58,$A$74:$HZ$161,126,FALSE)</f>
        <v>4</v>
      </c>
      <c r="DW58" s="54">
        <f>VLOOKUP($A$58,$A$74:$HZ$161,127,FALSE)</f>
        <v>2</v>
      </c>
      <c r="DX58" s="54" t="str">
        <f>VLOOKUP($A$58,$A$74:$HZ$161,128,FALSE)</f>
        <v>適任者がいればよい制度である。</v>
      </c>
      <c r="DY58" s="54" t="str">
        <f>VLOOKUP($A$58,$A$74:$HZ$161,129,FALSE)</f>
        <v>適切な場所・指導者であればよい環境であると思う。</v>
      </c>
      <c r="DZ58" s="54">
        <f>VLOOKUP($A$58,$A$74:$HZ$161,130,FALSE)</f>
        <v>0</v>
      </c>
      <c r="EA58" s="54">
        <f>VLOOKUP($A$58,$A$74:$HZ$161,131,FALSE)</f>
        <v>1</v>
      </c>
      <c r="EB58" s="54">
        <f>VLOOKUP($A$58,$A$74:$HZ$161,132,FALSE)</f>
        <v>4</v>
      </c>
      <c r="EC58" s="54">
        <f>VLOOKUP($A$58,$A$74:$HZ$161,133,FALSE)</f>
        <v>5</v>
      </c>
      <c r="ED58" s="54">
        <f>VLOOKUP($A$58,$A$74:$HZ$161,134,FALSE)</f>
        <v>0</v>
      </c>
      <c r="EE58" s="54">
        <f>VLOOKUP($A$58,$A$74:$HZ$161,135,FALSE)</f>
        <v>0</v>
      </c>
      <c r="EF58" s="54">
        <f>VLOOKUP($A$58,$A$74:$HZ$161,136,FALSE)</f>
        <v>0</v>
      </c>
      <c r="EG58" s="54">
        <f>VLOOKUP($A$58,$A$74:$HZ$161,137,FALSE)</f>
        <v>1</v>
      </c>
      <c r="EH58" s="54">
        <f>VLOOKUP($A$58,$A$74:$HZ$161,138,FALSE)</f>
        <v>4</v>
      </c>
      <c r="EI58" s="54">
        <f>VLOOKUP($A$58,$A$74:$HZ$161,139,FALSE)</f>
        <v>5</v>
      </c>
      <c r="EJ58" s="54">
        <f>VLOOKUP($A$58,$A$74:$HZ$161,140,FALSE)</f>
        <v>0</v>
      </c>
      <c r="EK58" s="54">
        <f>VLOOKUP($A$58,$A$74:$HZ$161,141,FALSE)</f>
        <v>0</v>
      </c>
      <c r="EL58" s="54">
        <f>VLOOKUP($A$58,$A$74:$HZ$161,142,FALSE)</f>
        <v>0</v>
      </c>
      <c r="EM58" s="54">
        <f>VLOOKUP($A$58,$A$74:$HZ$161,143,FALSE)</f>
        <v>1</v>
      </c>
      <c r="EN58" s="54">
        <f>VLOOKUP($A$58,$A$74:$HZ$161,144,FALSE)</f>
        <v>4</v>
      </c>
      <c r="EO58" s="54">
        <f>VLOOKUP($A$58,$A$74:$HZ$161,145,FALSE)</f>
        <v>5</v>
      </c>
      <c r="EP58" s="54">
        <f>VLOOKUP($A$58,$A$74:$HZ$161,146,FALSE)</f>
        <v>0</v>
      </c>
      <c r="EQ58" s="54">
        <f>VLOOKUP($A$58,$A$74:$HZ$161,147,FALSE)</f>
        <v>0</v>
      </c>
      <c r="ER58" s="54">
        <f>VLOOKUP($A$58,$A$74:$HZ$161,148,FALSE)</f>
        <v>0</v>
      </c>
      <c r="ES58" s="54">
        <f>VLOOKUP($A$58,$A$74:$HZ$161,149,FALSE)</f>
        <v>1</v>
      </c>
      <c r="ET58" s="54">
        <f>VLOOKUP($A$58,$A$74:$HZ$161,150,FALSE)</f>
        <v>4</v>
      </c>
      <c r="EU58" s="54">
        <f>VLOOKUP($A$58,$A$74:$HZ$161,151,FALSE)</f>
        <v>5</v>
      </c>
      <c r="EV58" s="54">
        <f>VLOOKUP($A$58,$A$74:$HZ$161,152,FALSE)</f>
        <v>0</v>
      </c>
      <c r="EW58" s="54">
        <f>VLOOKUP($A$58,$A$74:$HZ$161,153,FALSE)</f>
        <v>0</v>
      </c>
      <c r="EX58" s="54">
        <f>VLOOKUP($A$58,$A$74:$HZ$161,154,FALSE)</f>
        <v>0</v>
      </c>
      <c r="EY58" s="54">
        <f>VLOOKUP($A$58,$A$74:$HZ$161,155,FALSE)</f>
        <v>0</v>
      </c>
      <c r="EZ58" s="54" t="str">
        <f>VLOOKUP($A$58,$A$74:$HZ$161,156,FALSE)</f>
        <v>時と場合による</v>
      </c>
      <c r="FA58" s="54">
        <f>VLOOKUP($A$58,$A$74:$HZ$161,157,FALSE)</f>
        <v>0</v>
      </c>
      <c r="FB58" s="54">
        <f>VLOOKUP($A$58,$A$74:$HZ$161,158,FALSE)</f>
        <v>1</v>
      </c>
      <c r="FC58" s="54">
        <f>VLOOKUP($A$58,$A$74:$HZ$161,159,FALSE)</f>
        <v>2</v>
      </c>
      <c r="FD58" s="54">
        <f>VLOOKUP($A$58,$A$74:$HZ$161,160,FALSE)</f>
        <v>3</v>
      </c>
      <c r="FE58" s="54">
        <f>VLOOKUP($A$58,$A$74:$HZ$161,161,FALSE)</f>
        <v>4</v>
      </c>
      <c r="FF58" s="54">
        <f>VLOOKUP($A$58,$A$74:$HZ$161,162,FALSE)</f>
        <v>6</v>
      </c>
      <c r="FG58" s="54">
        <f>VLOOKUP($A$58,$A$74:$HZ$161,163,FALSE)</f>
        <v>0</v>
      </c>
      <c r="FH58" s="54">
        <f>VLOOKUP($A$58,$A$74:$HZ$161,164,FALSE)</f>
        <v>0</v>
      </c>
      <c r="FI58" s="54">
        <f>VLOOKUP($A$58,$A$74:$HZ$161,165,FALSE)</f>
        <v>0</v>
      </c>
      <c r="FJ58" s="54">
        <f>VLOOKUP($A$58,$A$74:$HZ$161,166,FALSE)</f>
        <v>0</v>
      </c>
      <c r="FK58" s="54">
        <f>VLOOKUP($A$58,$A$74:$HZ$161,167,FALSE)</f>
        <v>0</v>
      </c>
      <c r="FL58" s="54">
        <f>VLOOKUP($A$58,$A$74:$HZ$161,168,FALSE)</f>
        <v>0</v>
      </c>
      <c r="FM58" s="54">
        <f>VLOOKUP($A$58,$A$74:$HZ$161,169,FALSE)</f>
        <v>0</v>
      </c>
      <c r="FN58" s="54">
        <f>VLOOKUP($A$58,$A$74:$HZ$161,170,FALSE)</f>
        <v>0</v>
      </c>
      <c r="FO58" s="54">
        <f>VLOOKUP($A$58,$A$74:$HZ$161,171,FALSE)</f>
        <v>0</v>
      </c>
      <c r="FP58" s="54">
        <f>VLOOKUP($A$58,$A$74:$HZ$161,172,FALSE)</f>
        <v>0</v>
      </c>
      <c r="FQ58" s="54">
        <f>VLOOKUP($A$58,$A$74:$HZ$161,173,FALSE)</f>
        <v>0</v>
      </c>
      <c r="FR58" s="54">
        <f>VLOOKUP($A$58,$A$74:$HZ$161,174,FALSE)</f>
        <v>0</v>
      </c>
      <c r="FS58" s="54">
        <f>VLOOKUP($A$58,$A$74:$HZ$161,175,FALSE)</f>
        <v>0</v>
      </c>
      <c r="FT58" s="54">
        <f>VLOOKUP($A$58,$A$74:$HZ$161,176,FALSE)</f>
        <v>0</v>
      </c>
      <c r="FU58" s="54" t="str">
        <f>VLOOKUP($A$58,$A$74:$HZ$161,177,FALSE)</f>
        <v>人として最低限必要なこと全般</v>
      </c>
      <c r="FV58" s="54">
        <f>VLOOKUP($A$58,$A$74:$HZ$161,178,FALSE)</f>
        <v>0</v>
      </c>
      <c r="FW58" s="54">
        <f>VLOOKUP($A$58,$A$74:$HZ$161,179,FALSE)</f>
        <v>1</v>
      </c>
      <c r="FX58" s="54" t="str">
        <f>VLOOKUP($A$58,$A$74:$HZ$161,180,FALSE)</f>
        <v>関節群　反射活動　</v>
      </c>
      <c r="FY58" s="54">
        <f>VLOOKUP($A$58,$A$74:$HZ$161,181,FALSE)</f>
        <v>0</v>
      </c>
      <c r="FZ58" s="54">
        <f>VLOOKUP($A$58,$A$74:$HZ$161,182,FALSE)</f>
        <v>5</v>
      </c>
      <c r="GA58" s="54">
        <f>VLOOKUP($A$58,$A$74:$HZ$161,183,FALSE)</f>
        <v>0</v>
      </c>
      <c r="GB58" s="54">
        <f>VLOOKUP($A$58,$A$74:$HZ$161,184,FALSE)</f>
        <v>1</v>
      </c>
      <c r="GC58" s="54">
        <f>VLOOKUP($A$58,$A$74:$HZ$161,185,FALSE)</f>
        <v>0</v>
      </c>
      <c r="GD58" s="54">
        <f>VLOOKUP($A$58,$A$74:$HZ$161,186,FALSE)</f>
        <v>0</v>
      </c>
      <c r="GE58" s="54">
        <f>VLOOKUP($A$58,$A$74:$HZ$161,187,FALSE)</f>
        <v>0</v>
      </c>
      <c r="GF58" s="54">
        <f>VLOOKUP($A$58,$A$74:$HZ$161,188,FALSE)</f>
        <v>0</v>
      </c>
      <c r="GG58" s="54">
        <f>VLOOKUP($A$58,$A$74:$HZ$161,189,FALSE)</f>
        <v>6</v>
      </c>
      <c r="GH58" s="54">
        <f>VLOOKUP($A$58,$A$74:$HZ$161,190,FALSE)</f>
        <v>0</v>
      </c>
      <c r="GI58" s="54">
        <f>VLOOKUP($A$58,$A$74:$HZ$161,191,FALSE)</f>
        <v>0</v>
      </c>
      <c r="GJ58" s="54" t="str">
        <f>VLOOKUP($A$58,$A$74:$HZ$161,192,FALSE)</f>
        <v>0</v>
      </c>
      <c r="GK58" s="54">
        <f>VLOOKUP($A$58,$A$74:$HZ$161,193,FALSE)</f>
        <v>15</v>
      </c>
      <c r="GL58" s="54">
        <f>VLOOKUP($A$58,$A$74:$HZ$161,194,FALSE)</f>
        <v>0</v>
      </c>
      <c r="GM58" s="54">
        <f>VLOOKUP($A$58,$A$74:$HZ$161,195,FALSE)</f>
        <v>0</v>
      </c>
      <c r="GN58" s="54" t="str">
        <f>VLOOKUP($A$58,$A$74:$HZ$161,196,FALSE)</f>
        <v>0</v>
      </c>
      <c r="GO58" s="54">
        <f>VLOOKUP($A$58,$A$74:$HZ$161,197,FALSE)</f>
        <v>3</v>
      </c>
      <c r="GP58" s="54">
        <f>VLOOKUP($A$58,$A$74:$HZ$161,198,FALSE)</f>
        <v>0</v>
      </c>
      <c r="GQ58" s="54">
        <f>VLOOKUP($A$58,$A$74:$HZ$161,199,FALSE)</f>
        <v>1</v>
      </c>
      <c r="GR58" s="54">
        <f>VLOOKUP($A$58,$A$74:$HZ$161,200,FALSE)</f>
        <v>0</v>
      </c>
      <c r="GS58" s="54">
        <f>VLOOKUP($A$58,$A$74:$HZ$161,201,FALSE)</f>
        <v>7</v>
      </c>
      <c r="GT58" s="54">
        <f>VLOOKUP($A$58,$A$74:$HZ$161,202,FALSE)</f>
        <v>3</v>
      </c>
      <c r="GU58" s="54">
        <f>VLOOKUP($A$58,$A$74:$HZ$161,203,FALSE)</f>
        <v>8</v>
      </c>
      <c r="GV58" s="54" t="str">
        <f>VLOOKUP($A$58,$A$74:$HZ$161,204,FALSE)</f>
        <v>なし</v>
      </c>
      <c r="GW58" s="54" t="str">
        <f>VLOOKUP($A$58,$A$74:$HZ$161,205,FALSE)</f>
        <v>なし</v>
      </c>
      <c r="GX58" s="54">
        <f>VLOOKUP($A$58,$A$74:$HZ$161,206,FALSE)</f>
        <v>0</v>
      </c>
      <c r="GY58" s="54" t="str">
        <f>VLOOKUP($A$58,$A$74:$HZ$161,207,FALSE)</f>
        <v>特になし</v>
      </c>
      <c r="GZ58" s="54">
        <f>VLOOKUP($A$58,$A$74:$HZ$161,208,FALSE)</f>
        <v>1</v>
      </c>
      <c r="HA58" s="54">
        <f>VLOOKUP($A$58,$A$74:$HZ$161,209,FALSE)</f>
        <v>2</v>
      </c>
      <c r="HB58" s="54">
        <f>VLOOKUP($A$58,$A$74:$HZ$161,210,FALSE)</f>
        <v>0</v>
      </c>
      <c r="HC58" s="54">
        <f>VLOOKUP($A$58,$A$74:$HZ$161,211,FALSE)</f>
        <v>0</v>
      </c>
      <c r="HD58" s="54">
        <f>VLOOKUP($A$58,$A$74:$HZ$161,212,FALSE)</f>
        <v>0</v>
      </c>
      <c r="HE58" s="54">
        <f>VLOOKUP($A$58,$A$74:$HZ$161,213,FALSE)</f>
        <v>0</v>
      </c>
      <c r="HF58" s="54">
        <f>VLOOKUP($A$58,$A$74:$HZ$161,214,FALSE)</f>
        <v>5</v>
      </c>
      <c r="HG58" s="54">
        <f>VLOOKUP($A$58,$A$74:$HZ$161,215,FALSE)</f>
        <v>1</v>
      </c>
      <c r="HH58" s="54">
        <f>VLOOKUP($A$58,$A$74:$HZ$161,216,FALSE)</f>
        <v>0</v>
      </c>
      <c r="HI58" s="54">
        <f>VLOOKUP($A$58,$A$74:$HZ$161,217,FALSE)</f>
        <v>0</v>
      </c>
      <c r="HJ58" s="54">
        <f>VLOOKUP($A$58,$A$74:$HZ$161,218,FALSE)</f>
        <v>0</v>
      </c>
      <c r="HK58" s="54">
        <f>VLOOKUP($A$58,$A$74:$HZ$161,219,FALSE)</f>
        <v>0</v>
      </c>
      <c r="HL58" s="54">
        <f>VLOOKUP($A$58,$A$74:$HZ$161,220,FALSE)</f>
        <v>0</v>
      </c>
      <c r="HM58" s="54">
        <f>VLOOKUP($A$58,$A$74:$HZ$161,221,FALSE)</f>
        <v>0</v>
      </c>
      <c r="HN58" s="54" t="str">
        <f>VLOOKUP($A$58,$A$74:$HZ$161,222,FALSE)</f>
        <v>テレビ・動画にて</v>
      </c>
      <c r="HO58" s="54">
        <f>VLOOKUP($A$58,$A$74:$HZ$161,223,FALSE)</f>
        <v>0</v>
      </c>
      <c r="HP58" s="54">
        <f>VLOOKUP($A$58,$A$74:$HZ$161,224,FALSE)</f>
        <v>0</v>
      </c>
      <c r="HQ58" s="54">
        <f>VLOOKUP($A$58,$A$74:$HZ$161,225,FALSE)</f>
        <v>0</v>
      </c>
      <c r="HR58" s="54">
        <f>VLOOKUP($A$58,$A$74:$HZ$161,226,FALSE)</f>
        <v>0</v>
      </c>
      <c r="HS58" s="54">
        <f>VLOOKUP($A$58,$A$74:$HZ$161,227,FALSE)</f>
        <v>0</v>
      </c>
      <c r="HT58" s="54">
        <f>VLOOKUP($A$58,$A$74:$HZ$161,228,FALSE)</f>
        <v>0</v>
      </c>
      <c r="HU58" s="54">
        <f>VLOOKUP($A$58,$A$74:$HZ$161,229,FALSE)</f>
        <v>0</v>
      </c>
      <c r="HV58" s="54" t="str">
        <f>VLOOKUP($A$58,$A$74:$HZ$161,230,FALSE)</f>
        <v>全て</v>
      </c>
      <c r="HW58" s="54" t="str">
        <f>VLOOKUP($A$58,$A$74:$HZ$161,231,FALSE)</f>
        <v>情報収集</v>
      </c>
      <c r="HX58" s="54" t="str">
        <f>VLOOKUP($A$58,$A$74:$HZ$161,232,FALSE)</f>
        <v>すべては一瞬のために</v>
      </c>
      <c r="HY58" s="54">
        <f>VLOOKUP($A$58,$A$74:$HZ$161,233,FALSE)</f>
        <v>1</v>
      </c>
      <c r="HZ58" s="54" t="str">
        <f>VLOOKUP($A$58,$A$74:$HZ$161,234,FALSE)</f>
        <v>生徒たちの弛まぬ努力をはじめ周囲の方々からのご指導・ご鞭撻を含めた後方支援によるもの</v>
      </c>
      <c r="IA58" s="54" t="e">
        <f>VLOOKUP($A$58,$A$74:$HZ$161,235,FALSE)</f>
        <v>#REF!</v>
      </c>
    </row>
    <row r="59" spans="1:321" hidden="1" x14ac:dyDescent="0.2">
      <c r="A59" s="2" t="s">
        <v>198</v>
      </c>
      <c r="B59" s="2" t="s">
        <v>199</v>
      </c>
      <c r="C59" s="2" t="s">
        <v>200</v>
      </c>
      <c r="D59" s="2" t="s">
        <v>201</v>
      </c>
      <c r="E59" s="2" t="s">
        <v>202</v>
      </c>
      <c r="F59" s="2" t="s">
        <v>203</v>
      </c>
      <c r="G59" s="2" t="s">
        <v>203</v>
      </c>
      <c r="H59" s="2" t="s">
        <v>21</v>
      </c>
      <c r="I59" s="70" t="s">
        <v>204</v>
      </c>
      <c r="R59" s="2" t="s">
        <v>205</v>
      </c>
      <c r="U59" s="2">
        <v>1</v>
      </c>
      <c r="W59" s="2">
        <v>2</v>
      </c>
      <c r="Y59" s="2">
        <v>3</v>
      </c>
      <c r="AB59" s="2">
        <v>4</v>
      </c>
      <c r="AD59" s="2">
        <v>5</v>
      </c>
      <c r="AF59" s="2">
        <v>6</v>
      </c>
      <c r="AI59" s="2">
        <v>7</v>
      </c>
      <c r="AK59" s="2">
        <v>8</v>
      </c>
      <c r="AM59" s="2">
        <v>9</v>
      </c>
      <c r="AP59" s="2">
        <v>10</v>
      </c>
      <c r="AR59" s="2">
        <v>11</v>
      </c>
      <c r="AT59" s="2">
        <v>12</v>
      </c>
      <c r="AW59" s="2">
        <v>13</v>
      </c>
      <c r="AY59" s="2">
        <v>14</v>
      </c>
      <c r="BA59" s="2">
        <v>15</v>
      </c>
      <c r="BD59" s="2">
        <v>16</v>
      </c>
      <c r="BF59" s="2">
        <v>17</v>
      </c>
      <c r="BH59" s="2">
        <v>18</v>
      </c>
      <c r="BK59" s="2">
        <v>19</v>
      </c>
      <c r="BM59" s="2">
        <v>20</v>
      </c>
      <c r="BO59" s="2">
        <v>21</v>
      </c>
      <c r="BR59" s="2">
        <v>22</v>
      </c>
      <c r="BT59" s="2">
        <v>23</v>
      </c>
      <c r="BV59" s="2">
        <v>24</v>
      </c>
      <c r="BY59" s="2">
        <v>25</v>
      </c>
      <c r="CA59" s="2">
        <v>26</v>
      </c>
      <c r="CC59" s="2">
        <v>27</v>
      </c>
      <c r="CE59" s="2"/>
      <c r="CF59" s="2">
        <v>28</v>
      </c>
      <c r="CH59" s="2">
        <v>29</v>
      </c>
      <c r="CJ59" s="2">
        <v>30</v>
      </c>
      <c r="CM59" s="2">
        <v>31</v>
      </c>
      <c r="CO59" s="2">
        <v>32</v>
      </c>
      <c r="CQ59" s="2">
        <v>33</v>
      </c>
      <c r="CS59" s="2">
        <v>34</v>
      </c>
      <c r="CU59" s="17"/>
      <c r="CV59" s="2">
        <v>35</v>
      </c>
      <c r="CX59" s="2">
        <v>36</v>
      </c>
      <c r="CZ59" s="2">
        <v>37</v>
      </c>
      <c r="DB59" s="2">
        <v>38</v>
      </c>
      <c r="DE59" s="2">
        <v>39</v>
      </c>
      <c r="DG59" s="2">
        <v>40</v>
      </c>
      <c r="DI59" s="2">
        <v>41</v>
      </c>
      <c r="DK59" s="2">
        <v>42</v>
      </c>
      <c r="DN59" s="2">
        <v>43</v>
      </c>
      <c r="DP59" s="2">
        <v>44</v>
      </c>
      <c r="DR59" s="2">
        <v>45</v>
      </c>
      <c r="DT59" s="2">
        <v>46</v>
      </c>
      <c r="DW59" s="2">
        <v>47</v>
      </c>
      <c r="DY59" s="2">
        <v>48</v>
      </c>
      <c r="EA59" s="2">
        <v>49</v>
      </c>
      <c r="EC59" s="2">
        <v>50</v>
      </c>
      <c r="EF59" s="2">
        <v>51</v>
      </c>
      <c r="EH59" s="2">
        <v>52</v>
      </c>
      <c r="EJ59" s="2">
        <v>53</v>
      </c>
      <c r="EL59" s="2">
        <v>54</v>
      </c>
      <c r="EO59" s="2">
        <v>55</v>
      </c>
      <c r="EQ59" s="2">
        <v>56</v>
      </c>
      <c r="ES59" s="2">
        <v>57</v>
      </c>
      <c r="EU59" s="2">
        <v>58</v>
      </c>
      <c r="EW59" s="2" t="s">
        <v>206</v>
      </c>
      <c r="EY59" s="2">
        <v>59</v>
      </c>
      <c r="FA59" s="2">
        <v>60</v>
      </c>
      <c r="FC59" s="2">
        <v>61</v>
      </c>
      <c r="FE59" s="2">
        <v>62</v>
      </c>
      <c r="FI59" s="2"/>
      <c r="FY59" s="17"/>
      <c r="HE59" s="2"/>
      <c r="HF59" s="2"/>
      <c r="HG59" s="2"/>
      <c r="HH59" s="2"/>
      <c r="HI59" s="2"/>
      <c r="HJ59" s="2"/>
      <c r="HP59" s="2" t="s">
        <v>207</v>
      </c>
      <c r="HQ59" s="2" t="s">
        <v>208</v>
      </c>
      <c r="HU59" s="17"/>
      <c r="HV59" s="17"/>
      <c r="HW59" s="17"/>
      <c r="HX59" s="17"/>
      <c r="HY59" s="17"/>
      <c r="HZ59" s="17"/>
      <c r="ID59" s="2" t="s">
        <v>213</v>
      </c>
      <c r="IO59" s="2" t="s">
        <v>213</v>
      </c>
      <c r="IQ59" s="2" t="s">
        <v>215</v>
      </c>
      <c r="IS59" s="2" t="s">
        <v>213</v>
      </c>
      <c r="IU59" s="2" t="s">
        <v>216</v>
      </c>
      <c r="IX59" s="2" t="s">
        <v>217</v>
      </c>
      <c r="JA59" s="2" t="s">
        <v>218</v>
      </c>
      <c r="JB59" s="2" t="s">
        <v>218</v>
      </c>
      <c r="JC59" s="2" t="s">
        <v>218</v>
      </c>
      <c r="JD59" s="2" t="s">
        <v>218</v>
      </c>
      <c r="JG59" s="2">
        <v>-1</v>
      </c>
      <c r="JH59" s="2">
        <v>-2</v>
      </c>
      <c r="JI59" s="2">
        <v>-3</v>
      </c>
      <c r="JJ59" s="2">
        <v>-4</v>
      </c>
      <c r="JK59" s="2">
        <v>-5</v>
      </c>
      <c r="JL59" s="2">
        <v>-6</v>
      </c>
      <c r="JM59" s="2">
        <v>-7</v>
      </c>
      <c r="JN59" s="2">
        <v>-8</v>
      </c>
      <c r="JP59" s="2" t="s">
        <v>219</v>
      </c>
      <c r="JR59" s="2" t="s">
        <v>213</v>
      </c>
      <c r="JT59" s="2" t="s">
        <v>220</v>
      </c>
      <c r="JV59" s="2" t="s">
        <v>213</v>
      </c>
      <c r="JX59" s="2" t="s">
        <v>221</v>
      </c>
      <c r="JZ59" s="2" t="s">
        <v>222</v>
      </c>
      <c r="KA59" s="2" t="s">
        <v>223</v>
      </c>
      <c r="KC59" s="2" t="s">
        <v>224</v>
      </c>
      <c r="KD59" s="2" t="s">
        <v>224</v>
      </c>
      <c r="KH59" s="2" t="s">
        <v>213</v>
      </c>
      <c r="KI59" s="2" t="s">
        <v>212</v>
      </c>
      <c r="KK59" s="2">
        <v>94</v>
      </c>
      <c r="KL59" s="2">
        <v>95</v>
      </c>
      <c r="KM59" s="2">
        <v>96</v>
      </c>
      <c r="KN59" s="2">
        <v>97</v>
      </c>
      <c r="KO59" s="2" t="s">
        <v>213</v>
      </c>
      <c r="KQ59" s="2" t="s">
        <v>225</v>
      </c>
      <c r="KR59" s="2" t="s">
        <v>226</v>
      </c>
      <c r="KS59" s="2" t="s">
        <v>227</v>
      </c>
      <c r="KT59" s="2" t="s">
        <v>228</v>
      </c>
      <c r="KU59" s="2" t="s">
        <v>213</v>
      </c>
      <c r="KW59" s="2" t="s">
        <v>229</v>
      </c>
      <c r="KX59" s="2" t="s">
        <v>230</v>
      </c>
      <c r="KY59" s="2">
        <v>104</v>
      </c>
      <c r="KZ59" s="2" t="s">
        <v>231</v>
      </c>
      <c r="LA59" s="2" t="s">
        <v>213</v>
      </c>
      <c r="LE59" s="2" t="s">
        <v>213</v>
      </c>
      <c r="LF59" s="2" t="s">
        <v>218</v>
      </c>
      <c r="LG59" s="2" t="s">
        <v>232</v>
      </c>
      <c r="LH59" s="2" t="s">
        <v>233</v>
      </c>
      <c r="LI59" s="2" t="s">
        <v>234</v>
      </c>
    </row>
    <row r="60" spans="1:321" hidden="1" x14ac:dyDescent="0.2">
      <c r="K60" s="2" t="s">
        <v>221</v>
      </c>
      <c r="L60" s="2" t="s">
        <v>222</v>
      </c>
      <c r="M60" s="2" t="s">
        <v>223</v>
      </c>
      <c r="O60" s="2" t="s">
        <v>235</v>
      </c>
      <c r="P60" s="2" t="s">
        <v>236</v>
      </c>
      <c r="Q60" s="2" t="s">
        <v>237</v>
      </c>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2"/>
      <c r="CF60" s="3"/>
      <c r="CG60" s="3"/>
      <c r="CH60" s="3"/>
      <c r="CI60" s="3"/>
      <c r="CJ60" s="3"/>
      <c r="CK60" s="3" t="s">
        <v>238</v>
      </c>
      <c r="CM60" s="3"/>
      <c r="CN60" s="3"/>
      <c r="CO60" s="3"/>
      <c r="CP60" s="3"/>
      <c r="CQ60" s="3"/>
      <c r="CR60" s="3"/>
      <c r="CS60" s="3"/>
      <c r="CT60" s="3"/>
      <c r="CU60" s="17"/>
      <c r="CV60" s="3"/>
      <c r="CW60" s="3"/>
      <c r="CX60" s="3"/>
      <c r="CY60" s="3"/>
      <c r="CZ60" s="3"/>
      <c r="DA60" s="3"/>
      <c r="DB60" s="3"/>
      <c r="DC60" s="3"/>
      <c r="DE60" s="3"/>
      <c r="DF60" s="3"/>
      <c r="DG60" s="3"/>
      <c r="DH60" s="3"/>
      <c r="DI60" s="3"/>
      <c r="DJ60" s="3"/>
      <c r="DK60" s="3"/>
      <c r="DL60" s="3"/>
      <c r="DN60" s="3"/>
      <c r="DO60" s="3"/>
      <c r="DP60" s="3"/>
      <c r="DQ60" s="3"/>
      <c r="DR60" s="3"/>
      <c r="DS60" s="3"/>
      <c r="DT60" s="3"/>
      <c r="DU60" s="3"/>
      <c r="DW60" s="3"/>
      <c r="DX60" s="3"/>
      <c r="DY60" s="3"/>
      <c r="DZ60" s="3"/>
      <c r="EA60" s="3"/>
      <c r="EB60" s="3"/>
      <c r="EC60" s="3"/>
      <c r="ED60" s="3"/>
      <c r="EF60" s="3"/>
      <c r="EG60" s="3"/>
      <c r="EH60" s="3"/>
      <c r="EI60" s="3"/>
      <c r="EJ60" s="3"/>
      <c r="EK60" s="3"/>
      <c r="EL60" s="3"/>
      <c r="EM60" s="3"/>
      <c r="EO60" s="3"/>
      <c r="EP60" s="3"/>
      <c r="EQ60" s="3"/>
      <c r="ER60" s="3"/>
      <c r="ES60" s="3"/>
      <c r="ET60" s="3"/>
      <c r="EU60" s="3"/>
      <c r="EV60" s="3"/>
      <c r="EY60" s="3"/>
      <c r="EZ60" s="3"/>
      <c r="FA60" s="3"/>
      <c r="FB60" s="3"/>
      <c r="FC60" s="3"/>
      <c r="FD60" s="3"/>
      <c r="FE60" s="3"/>
      <c r="FF60" s="3"/>
      <c r="FH60" s="3"/>
      <c r="FI60" s="3"/>
      <c r="FJ60" s="3"/>
      <c r="FK60" s="3"/>
      <c r="FL60" s="3"/>
      <c r="FM60" s="3"/>
      <c r="FN60" s="3"/>
      <c r="FO60" s="3"/>
      <c r="FQ60" s="3"/>
      <c r="FR60" s="3"/>
      <c r="FS60" s="3"/>
      <c r="FT60" s="3"/>
      <c r="FU60" s="3"/>
      <c r="FV60" s="3"/>
      <c r="FW60" s="3"/>
      <c r="FX60" s="3"/>
      <c r="FY60" s="17"/>
      <c r="FZ60" s="3"/>
      <c r="GA60" s="3"/>
      <c r="GB60" s="3"/>
      <c r="GC60" s="3"/>
      <c r="GD60" s="3"/>
      <c r="GE60" s="3"/>
      <c r="GF60" s="3"/>
      <c r="GG60" s="3"/>
      <c r="GI60" s="3"/>
      <c r="GJ60" s="3"/>
      <c r="GK60" s="3"/>
      <c r="GL60" s="3"/>
      <c r="GM60" s="3"/>
      <c r="GN60" s="3"/>
      <c r="GO60" s="3"/>
      <c r="GP60" s="3"/>
      <c r="GR60" s="3"/>
      <c r="GS60" s="3"/>
      <c r="GT60" s="3"/>
      <c r="GU60" s="3"/>
      <c r="GV60" s="3"/>
      <c r="GW60" s="3"/>
      <c r="GX60" s="3"/>
      <c r="GY60" s="3"/>
      <c r="HA60" s="3"/>
      <c r="HB60" s="3"/>
      <c r="HC60" s="3"/>
      <c r="HD60" s="3"/>
      <c r="HE60" s="3"/>
      <c r="HF60" s="3"/>
      <c r="HG60" s="3"/>
      <c r="HH60" s="3"/>
      <c r="HI60" s="2"/>
      <c r="HJ60" s="3"/>
      <c r="HK60" s="3"/>
      <c r="HL60" s="3"/>
      <c r="HM60" s="3"/>
      <c r="HN60" s="3"/>
      <c r="HO60" s="3"/>
      <c r="HS60" s="3"/>
      <c r="HT60" s="3"/>
      <c r="HU60" s="3"/>
      <c r="HV60" s="3"/>
      <c r="HW60" s="3"/>
      <c r="HX60" s="3"/>
      <c r="HY60" s="3"/>
      <c r="HZ60" s="3"/>
      <c r="IB60" s="26"/>
      <c r="IC60" s="26"/>
      <c r="IM60" s="26"/>
      <c r="IN60" s="26"/>
      <c r="IQ60" s="26"/>
      <c r="IR60" s="26"/>
      <c r="IU60" s="26" t="s">
        <v>239</v>
      </c>
      <c r="IV60" s="26" t="s">
        <v>240</v>
      </c>
      <c r="IX60" s="26" t="s">
        <v>241</v>
      </c>
      <c r="IY60" s="26" t="s">
        <v>243</v>
      </c>
      <c r="JE60" s="26" t="s">
        <v>244</v>
      </c>
      <c r="JF60" s="26" t="s">
        <v>243</v>
      </c>
      <c r="JP60" s="26" t="s">
        <v>241</v>
      </c>
      <c r="JQ60" s="26" t="s">
        <v>243</v>
      </c>
      <c r="JT60" s="26" t="s">
        <v>239</v>
      </c>
      <c r="JU60" s="26" t="s">
        <v>242</v>
      </c>
      <c r="JX60" s="26" t="s">
        <v>241</v>
      </c>
      <c r="JY60" s="26" t="s">
        <v>243</v>
      </c>
      <c r="KF60" s="26" t="s">
        <v>241</v>
      </c>
      <c r="KG60" s="26" t="s">
        <v>242</v>
      </c>
      <c r="KK60" s="2" t="s">
        <v>245</v>
      </c>
      <c r="KL60" s="2" t="s">
        <v>246</v>
      </c>
      <c r="KM60" s="2" t="s">
        <v>247</v>
      </c>
      <c r="KN60" s="2" t="s">
        <v>248</v>
      </c>
      <c r="KQ60" s="2" t="s">
        <v>245</v>
      </c>
      <c r="KR60" s="2" t="s">
        <v>246</v>
      </c>
      <c r="KS60" s="2" t="s">
        <v>247</v>
      </c>
      <c r="KT60" s="2" t="s">
        <v>248</v>
      </c>
      <c r="KW60" s="2" t="s">
        <v>249</v>
      </c>
      <c r="KX60" s="2" t="s">
        <v>250</v>
      </c>
      <c r="KY60" s="2" t="s">
        <v>251</v>
      </c>
      <c r="KZ60" s="2" t="s">
        <v>252</v>
      </c>
      <c r="LA60" s="2" t="s">
        <v>253</v>
      </c>
      <c r="LC60" s="3" t="s">
        <v>241</v>
      </c>
      <c r="LD60" s="3" t="s">
        <v>242</v>
      </c>
    </row>
    <row r="61" spans="1:321" s="18" customFormat="1" ht="21" hidden="1" customHeight="1" x14ac:dyDescent="0.2">
      <c r="B61" s="18" t="s">
        <v>35</v>
      </c>
      <c r="C61" s="18" t="s">
        <v>36</v>
      </c>
      <c r="D61" s="18">
        <v>1</v>
      </c>
      <c r="E61" s="22" t="s">
        <v>1068</v>
      </c>
      <c r="F61" s="22" t="s">
        <v>1078</v>
      </c>
      <c r="G61" s="22" t="s">
        <v>1077</v>
      </c>
      <c r="H61" s="19">
        <v>1</v>
      </c>
      <c r="I61" s="67" t="s">
        <v>37</v>
      </c>
      <c r="J61" s="19"/>
      <c r="K61" s="19"/>
      <c r="L61" s="19"/>
      <c r="N61" s="18">
        <v>1</v>
      </c>
      <c r="O61" s="18" t="s">
        <v>38</v>
      </c>
      <c r="P61" s="19"/>
      <c r="Q61" s="20"/>
      <c r="R61" s="20">
        <v>1</v>
      </c>
      <c r="S61" s="21" t="s">
        <v>39</v>
      </c>
      <c r="T61" s="19"/>
      <c r="U61" s="20">
        <v>0</v>
      </c>
      <c r="V61" s="22" t="s">
        <v>40</v>
      </c>
      <c r="W61" s="19"/>
      <c r="X61" s="20">
        <v>0</v>
      </c>
      <c r="Y61" s="22" t="s">
        <v>41</v>
      </c>
      <c r="Z61" s="19"/>
      <c r="AA61" s="20">
        <v>0</v>
      </c>
      <c r="AB61" s="22" t="s">
        <v>40</v>
      </c>
      <c r="AC61" s="19"/>
      <c r="AD61" s="20">
        <v>1</v>
      </c>
      <c r="AE61" s="22" t="s">
        <v>42</v>
      </c>
      <c r="AF61" s="19"/>
      <c r="AG61" s="18">
        <v>1</v>
      </c>
      <c r="AH61" s="22" t="s">
        <v>43</v>
      </c>
      <c r="AI61" s="19"/>
      <c r="AJ61" s="18">
        <v>1</v>
      </c>
      <c r="AK61" s="22" t="s">
        <v>44</v>
      </c>
      <c r="AL61" s="19"/>
      <c r="AM61" s="18">
        <v>1</v>
      </c>
      <c r="AN61" s="22" t="s">
        <v>44</v>
      </c>
      <c r="AO61" s="19"/>
      <c r="AP61" s="20">
        <v>1</v>
      </c>
      <c r="AQ61" s="22" t="s">
        <v>45</v>
      </c>
      <c r="AR61" s="19"/>
      <c r="AS61" s="20">
        <v>1</v>
      </c>
      <c r="AT61" s="22" t="s">
        <v>46</v>
      </c>
      <c r="AU61" s="19"/>
      <c r="AV61" s="18">
        <v>1</v>
      </c>
      <c r="AW61" s="23" t="s">
        <v>47</v>
      </c>
      <c r="AX61" s="19"/>
      <c r="AY61" s="20"/>
      <c r="AZ61" s="19"/>
      <c r="BA61" s="24"/>
      <c r="BB61" s="19"/>
      <c r="BC61" s="24"/>
      <c r="BD61" s="19"/>
      <c r="BE61" s="24">
        <v>1</v>
      </c>
      <c r="BF61" s="25" t="s">
        <v>48</v>
      </c>
      <c r="BG61" s="19"/>
      <c r="BH61" s="20"/>
      <c r="BI61" s="18">
        <v>1</v>
      </c>
      <c r="BJ61" s="22" t="s">
        <v>49</v>
      </c>
      <c r="BR61" s="19"/>
      <c r="BS61" s="20"/>
      <c r="BT61" s="18">
        <v>1</v>
      </c>
      <c r="BU61" s="22" t="s">
        <v>50</v>
      </c>
      <c r="BV61" s="19"/>
      <c r="BW61" s="20"/>
      <c r="BX61" s="18">
        <v>1</v>
      </c>
      <c r="BY61" s="22" t="s">
        <v>51</v>
      </c>
      <c r="BZ61" s="19"/>
      <c r="CA61" s="20">
        <v>1</v>
      </c>
      <c r="CB61" s="22" t="s">
        <v>52</v>
      </c>
      <c r="CC61" s="19"/>
      <c r="CD61" s="20">
        <v>1</v>
      </c>
      <c r="CE61" s="25" t="s">
        <v>53</v>
      </c>
      <c r="CJ61" s="19"/>
      <c r="CK61" s="20"/>
      <c r="CL61" s="19"/>
      <c r="CM61" s="19"/>
      <c r="CN61" s="19"/>
      <c r="CO61" s="19"/>
      <c r="CP61" s="19"/>
      <c r="CQ61" s="19"/>
      <c r="CR61" s="19"/>
      <c r="CS61" s="19">
        <v>1</v>
      </c>
      <c r="CT61" s="22" t="s">
        <v>54</v>
      </c>
      <c r="CU61" s="19"/>
      <c r="CV61" s="20"/>
      <c r="CW61" s="19">
        <v>1</v>
      </c>
      <c r="CX61" s="22" t="s">
        <v>55</v>
      </c>
      <c r="CY61" s="19"/>
      <c r="CZ61" s="20"/>
      <c r="DA61" s="18">
        <v>1</v>
      </c>
      <c r="DB61" s="22" t="s">
        <v>56</v>
      </c>
      <c r="DC61" s="19"/>
      <c r="DD61" s="20"/>
      <c r="DE61" s="19"/>
      <c r="DF61" s="19"/>
      <c r="DG61" s="19"/>
      <c r="DH61" s="19"/>
      <c r="DI61" s="19"/>
      <c r="DJ61" s="22" t="s">
        <v>57</v>
      </c>
      <c r="DK61" s="19"/>
      <c r="DL61" s="20"/>
      <c r="DO61" s="18" t="s">
        <v>58</v>
      </c>
      <c r="DP61" s="19"/>
      <c r="DQ61" s="19"/>
      <c r="DR61" s="19"/>
      <c r="DS61" s="19"/>
      <c r="DU61" s="18" t="s">
        <v>58</v>
      </c>
      <c r="DV61" s="19"/>
      <c r="DW61" s="19"/>
      <c r="DX61" s="19"/>
      <c r="DY61" s="19"/>
      <c r="EA61" s="18" t="s">
        <v>58</v>
      </c>
      <c r="EB61" s="19"/>
      <c r="EC61" s="19"/>
      <c r="ED61" s="19"/>
      <c r="EE61" s="19"/>
      <c r="EF61" s="18">
        <v>1</v>
      </c>
      <c r="EG61" s="22" t="s">
        <v>59</v>
      </c>
      <c r="EH61" s="19"/>
      <c r="EI61" s="20"/>
    </row>
    <row r="62" spans="1:321" s="18" customFormat="1" hidden="1" x14ac:dyDescent="0.2">
      <c r="B62" s="18" t="s">
        <v>60</v>
      </c>
      <c r="C62" s="18" t="s">
        <v>36</v>
      </c>
      <c r="D62" s="18">
        <v>2</v>
      </c>
      <c r="E62" s="18" t="s">
        <v>1064</v>
      </c>
      <c r="F62" s="22" t="s">
        <v>1079</v>
      </c>
      <c r="G62" s="18" t="s">
        <v>1075</v>
      </c>
      <c r="H62" s="19">
        <v>2</v>
      </c>
      <c r="I62" s="67" t="s">
        <v>61</v>
      </c>
      <c r="J62" s="19"/>
      <c r="K62" s="19"/>
      <c r="L62" s="19"/>
      <c r="N62" s="18">
        <v>2</v>
      </c>
      <c r="O62" s="18" t="s">
        <v>62</v>
      </c>
      <c r="P62" s="19"/>
      <c r="Q62" s="20"/>
      <c r="R62" s="20">
        <v>2</v>
      </c>
      <c r="S62" s="21" t="s">
        <v>63</v>
      </c>
      <c r="T62" s="19"/>
      <c r="U62" s="20">
        <v>1</v>
      </c>
      <c r="V62" s="22" t="s">
        <v>64</v>
      </c>
      <c r="W62" s="19"/>
      <c r="X62" s="20">
        <v>1</v>
      </c>
      <c r="Y62" s="22" t="s">
        <v>66</v>
      </c>
      <c r="Z62" s="19"/>
      <c r="AA62" s="20">
        <v>1</v>
      </c>
      <c r="AB62" s="22" t="s">
        <v>65</v>
      </c>
      <c r="AC62" s="19"/>
      <c r="AD62" s="20">
        <v>2</v>
      </c>
      <c r="AE62" s="22" t="s">
        <v>67</v>
      </c>
      <c r="AF62" s="19"/>
      <c r="AG62" s="18">
        <v>2</v>
      </c>
      <c r="AH62" s="22" t="s">
        <v>68</v>
      </c>
      <c r="AI62" s="19"/>
      <c r="AJ62" s="18">
        <v>2</v>
      </c>
      <c r="AK62" s="22" t="s">
        <v>69</v>
      </c>
      <c r="AL62" s="19"/>
      <c r="AM62" s="18">
        <v>2</v>
      </c>
      <c r="AN62" s="22" t="s">
        <v>70</v>
      </c>
      <c r="AO62" s="19"/>
      <c r="AP62" s="20">
        <v>2</v>
      </c>
      <c r="AQ62" s="22" t="s">
        <v>71</v>
      </c>
      <c r="AR62" s="19"/>
      <c r="AS62" s="20">
        <v>2</v>
      </c>
      <c r="AT62" s="22" t="s">
        <v>72</v>
      </c>
      <c r="AU62" s="19"/>
      <c r="AV62" s="18">
        <v>2</v>
      </c>
      <c r="AW62" s="22" t="s">
        <v>73</v>
      </c>
      <c r="AX62" s="19"/>
      <c r="AY62" s="20"/>
      <c r="AZ62" s="19"/>
      <c r="BA62" s="24"/>
      <c r="BB62" s="19"/>
      <c r="BC62" s="24"/>
      <c r="BD62" s="19"/>
      <c r="BE62" s="24">
        <v>2</v>
      </c>
      <c r="BF62" s="22" t="s">
        <v>74</v>
      </c>
      <c r="BG62" s="19"/>
      <c r="BH62" s="20"/>
      <c r="BI62" s="18">
        <v>2</v>
      </c>
      <c r="BJ62" s="22" t="s">
        <v>75</v>
      </c>
      <c r="BR62" s="19"/>
      <c r="BS62" s="20"/>
      <c r="BT62" s="18">
        <v>2</v>
      </c>
      <c r="BU62" s="22" t="s">
        <v>76</v>
      </c>
      <c r="BV62" s="19"/>
      <c r="BW62" s="20"/>
      <c r="BX62" s="18">
        <v>2</v>
      </c>
      <c r="BY62" s="22" t="s">
        <v>77</v>
      </c>
      <c r="BZ62" s="19"/>
      <c r="CA62" s="20">
        <v>2</v>
      </c>
      <c r="CB62" s="22" t="s">
        <v>78</v>
      </c>
      <c r="CC62" s="19"/>
      <c r="CD62" s="20">
        <v>2</v>
      </c>
      <c r="CE62" s="22" t="s">
        <v>79</v>
      </c>
      <c r="CJ62" s="19"/>
      <c r="CK62" s="20"/>
      <c r="CL62" s="19"/>
      <c r="CM62" s="19"/>
      <c r="CN62" s="19"/>
      <c r="CO62" s="19"/>
      <c r="CP62" s="19"/>
      <c r="CQ62" s="19"/>
      <c r="CR62" s="19"/>
      <c r="CS62" s="19">
        <v>2</v>
      </c>
      <c r="CT62" s="22" t="s">
        <v>8</v>
      </c>
      <c r="CU62" s="19"/>
      <c r="CV62" s="20"/>
      <c r="CW62" s="19">
        <v>2</v>
      </c>
      <c r="CX62" s="22" t="s">
        <v>80</v>
      </c>
      <c r="CY62" s="19"/>
      <c r="CZ62" s="20"/>
      <c r="DA62" s="18">
        <v>2</v>
      </c>
      <c r="DB62" s="22" t="s">
        <v>81</v>
      </c>
      <c r="DC62" s="19"/>
      <c r="DD62" s="20"/>
      <c r="DE62" s="19"/>
      <c r="DF62" s="19"/>
      <c r="DG62" s="19"/>
      <c r="DH62" s="19"/>
      <c r="DI62" s="19"/>
      <c r="DJ62" s="22" t="s">
        <v>81</v>
      </c>
      <c r="DK62" s="19"/>
      <c r="DL62" s="20"/>
      <c r="DO62" s="18" t="s">
        <v>82</v>
      </c>
      <c r="DP62" s="19"/>
      <c r="DQ62" s="19"/>
      <c r="DR62" s="19"/>
      <c r="DS62" s="19"/>
      <c r="DU62" s="18" t="s">
        <v>82</v>
      </c>
      <c r="DV62" s="19"/>
      <c r="DW62" s="19"/>
      <c r="DX62" s="19"/>
      <c r="DY62" s="19"/>
      <c r="EA62" s="18" t="s">
        <v>82</v>
      </c>
      <c r="EB62" s="19"/>
      <c r="EC62" s="19"/>
      <c r="ED62" s="19"/>
      <c r="EE62" s="19"/>
      <c r="EF62" s="18">
        <v>2</v>
      </c>
      <c r="EG62" s="22" t="s">
        <v>83</v>
      </c>
      <c r="EH62" s="19"/>
      <c r="EI62" s="20"/>
    </row>
    <row r="63" spans="1:321" s="18" customFormat="1" hidden="1" x14ac:dyDescent="0.2">
      <c r="B63" s="18" t="s">
        <v>84</v>
      </c>
      <c r="C63" s="18" t="s">
        <v>36</v>
      </c>
      <c r="D63" s="18">
        <v>3</v>
      </c>
      <c r="E63" s="18" t="s">
        <v>1065</v>
      </c>
      <c r="F63" s="22" t="s">
        <v>1080</v>
      </c>
      <c r="G63" s="18" t="s">
        <v>1076</v>
      </c>
      <c r="H63" s="19">
        <v>3</v>
      </c>
      <c r="I63" s="67" t="s">
        <v>85</v>
      </c>
      <c r="J63" s="19"/>
      <c r="K63" s="19"/>
      <c r="L63" s="19"/>
      <c r="N63" s="18">
        <v>3</v>
      </c>
      <c r="O63" s="18" t="s">
        <v>86</v>
      </c>
      <c r="P63" s="19"/>
      <c r="Q63" s="20"/>
      <c r="R63" s="20">
        <v>3</v>
      </c>
      <c r="S63" s="21" t="s">
        <v>87</v>
      </c>
      <c r="T63" s="19"/>
      <c r="U63" s="20">
        <v>2</v>
      </c>
      <c r="V63" s="22" t="s">
        <v>88</v>
      </c>
      <c r="W63" s="19"/>
      <c r="X63" s="20">
        <v>2</v>
      </c>
      <c r="Y63" s="22" t="s">
        <v>89</v>
      </c>
      <c r="Z63" s="19"/>
      <c r="AA63" s="20">
        <v>2</v>
      </c>
      <c r="AB63" s="22" t="s">
        <v>90</v>
      </c>
      <c r="AC63" s="19"/>
      <c r="AD63" s="20">
        <v>3</v>
      </c>
      <c r="AE63" s="22" t="s">
        <v>91</v>
      </c>
      <c r="AF63" s="19"/>
      <c r="AG63" s="18">
        <v>3</v>
      </c>
      <c r="AH63" s="22" t="s">
        <v>92</v>
      </c>
      <c r="AI63" s="19"/>
      <c r="AJ63" s="18">
        <v>3</v>
      </c>
      <c r="AK63" s="22" t="s">
        <v>93</v>
      </c>
      <c r="AL63" s="19"/>
      <c r="AM63" s="18">
        <v>3</v>
      </c>
      <c r="AN63" s="22" t="s">
        <v>94</v>
      </c>
      <c r="AO63" s="19"/>
      <c r="AP63" s="20">
        <v>3</v>
      </c>
      <c r="AQ63" s="22" t="s">
        <v>95</v>
      </c>
      <c r="AR63" s="19"/>
      <c r="AS63" s="20">
        <v>3</v>
      </c>
      <c r="AT63" s="22" t="s">
        <v>96</v>
      </c>
      <c r="AU63" s="19"/>
      <c r="AV63" s="18">
        <v>3</v>
      </c>
      <c r="AW63" s="22" t="s">
        <v>97</v>
      </c>
      <c r="AX63" s="19"/>
      <c r="AY63" s="20"/>
      <c r="AZ63" s="19"/>
      <c r="BA63" s="24"/>
      <c r="BB63" s="19"/>
      <c r="BC63" s="24"/>
      <c r="BD63" s="19"/>
      <c r="BE63" s="24">
        <v>3</v>
      </c>
      <c r="BF63" s="22" t="s">
        <v>98</v>
      </c>
      <c r="BG63" s="19"/>
      <c r="BH63" s="20"/>
      <c r="BI63" s="18">
        <v>3</v>
      </c>
      <c r="BJ63" s="22" t="s">
        <v>99</v>
      </c>
      <c r="BR63" s="19"/>
      <c r="BS63" s="20"/>
      <c r="BT63" s="18">
        <v>3</v>
      </c>
      <c r="BU63" s="22" t="s">
        <v>100</v>
      </c>
      <c r="BV63" s="19"/>
      <c r="BW63" s="20"/>
      <c r="BX63" s="18">
        <v>3</v>
      </c>
      <c r="BY63" s="22" t="s">
        <v>101</v>
      </c>
      <c r="BZ63" s="19"/>
      <c r="CA63" s="20">
        <v>3</v>
      </c>
      <c r="CB63" s="22" t="s">
        <v>102</v>
      </c>
      <c r="CC63" s="19"/>
      <c r="CD63" s="20">
        <v>3</v>
      </c>
      <c r="CE63" s="22" t="s">
        <v>103</v>
      </c>
      <c r="CJ63" s="19"/>
      <c r="CK63" s="20"/>
      <c r="CL63" s="19"/>
      <c r="CM63" s="19"/>
      <c r="CN63" s="19"/>
      <c r="CO63" s="19"/>
      <c r="CP63" s="19"/>
      <c r="CQ63" s="19"/>
      <c r="CR63" s="19"/>
      <c r="CS63" s="19">
        <v>3</v>
      </c>
      <c r="CT63" s="22" t="s">
        <v>104</v>
      </c>
      <c r="CU63" s="19"/>
      <c r="CV63" s="20"/>
      <c r="CW63" s="19">
        <v>3</v>
      </c>
      <c r="CX63" s="22" t="s">
        <v>105</v>
      </c>
      <c r="CY63" s="19"/>
      <c r="CZ63" s="20"/>
      <c r="DA63" s="18">
        <v>3</v>
      </c>
      <c r="DB63" s="22" t="s">
        <v>106</v>
      </c>
      <c r="DC63" s="19"/>
      <c r="DD63" s="20"/>
      <c r="DE63" s="19"/>
      <c r="DF63" s="19"/>
      <c r="DG63" s="19"/>
      <c r="DH63" s="19"/>
      <c r="DI63" s="19"/>
      <c r="DJ63" s="22" t="s">
        <v>106</v>
      </c>
      <c r="DK63" s="19"/>
      <c r="DL63" s="20"/>
      <c r="DO63" s="18" t="s">
        <v>107</v>
      </c>
      <c r="DP63" s="19"/>
      <c r="DQ63" s="19"/>
      <c r="DR63" s="19"/>
      <c r="DS63" s="19"/>
      <c r="DU63" s="18" t="s">
        <v>107</v>
      </c>
      <c r="DV63" s="19"/>
      <c r="DW63" s="19"/>
      <c r="DX63" s="19"/>
      <c r="DY63" s="19"/>
      <c r="EA63" s="18" t="s">
        <v>107</v>
      </c>
      <c r="EB63" s="19"/>
      <c r="EC63" s="19"/>
      <c r="ED63" s="19"/>
      <c r="EE63" s="19"/>
      <c r="EF63" s="18">
        <v>3</v>
      </c>
      <c r="EG63" s="22" t="s">
        <v>108</v>
      </c>
      <c r="EH63" s="19"/>
      <c r="EI63" s="20"/>
    </row>
    <row r="64" spans="1:321" s="18" customFormat="1" hidden="1" x14ac:dyDescent="0.2">
      <c r="B64" s="18" t="s">
        <v>109</v>
      </c>
      <c r="C64" s="18" t="s">
        <v>36</v>
      </c>
      <c r="D64" s="18">
        <v>4</v>
      </c>
      <c r="E64" s="18" t="s">
        <v>1066</v>
      </c>
      <c r="F64" s="22" t="s">
        <v>1081</v>
      </c>
      <c r="H64" s="19">
        <v>4</v>
      </c>
      <c r="I64" s="67" t="s">
        <v>110</v>
      </c>
      <c r="J64" s="19"/>
      <c r="K64" s="19"/>
      <c r="L64" s="19"/>
      <c r="N64" s="18">
        <v>4</v>
      </c>
      <c r="O64" s="18" t="s">
        <v>111</v>
      </c>
      <c r="P64" s="19"/>
      <c r="Q64" s="20"/>
      <c r="R64" s="20">
        <v>4</v>
      </c>
      <c r="S64" s="21" t="s">
        <v>112</v>
      </c>
      <c r="T64" s="19"/>
      <c r="U64" s="20">
        <v>3</v>
      </c>
      <c r="V64" s="22" t="s">
        <v>113</v>
      </c>
      <c r="W64" s="19"/>
      <c r="X64" s="20">
        <v>3</v>
      </c>
      <c r="Y64" s="22" t="s">
        <v>115</v>
      </c>
      <c r="Z64" s="19"/>
      <c r="AA64" s="20">
        <v>3</v>
      </c>
      <c r="AB64" s="22" t="s">
        <v>114</v>
      </c>
      <c r="AC64" s="19"/>
      <c r="AD64" s="20">
        <v>4</v>
      </c>
      <c r="AE64" s="22" t="s">
        <v>116</v>
      </c>
      <c r="AF64" s="19"/>
      <c r="AG64" s="18">
        <v>4</v>
      </c>
      <c r="AH64" s="22" t="s">
        <v>117</v>
      </c>
      <c r="AI64" s="19"/>
      <c r="AJ64" s="18">
        <v>4</v>
      </c>
      <c r="AK64" s="22" t="s">
        <v>119</v>
      </c>
      <c r="AL64" s="19"/>
      <c r="AM64" s="18">
        <v>4</v>
      </c>
      <c r="AN64" s="22" t="s">
        <v>118</v>
      </c>
      <c r="AO64" s="19"/>
      <c r="AP64" s="20">
        <v>4</v>
      </c>
      <c r="AQ64" s="22" t="s">
        <v>120</v>
      </c>
      <c r="AR64" s="19"/>
      <c r="AS64" s="20">
        <v>4</v>
      </c>
      <c r="AT64" s="22" t="s">
        <v>121</v>
      </c>
      <c r="AU64" s="19"/>
      <c r="AV64" s="18">
        <v>4</v>
      </c>
      <c r="AW64" s="22" t="s">
        <v>122</v>
      </c>
      <c r="AX64" s="19"/>
      <c r="AY64" s="20"/>
      <c r="AZ64" s="19"/>
      <c r="BA64" s="24"/>
      <c r="BB64" s="19"/>
      <c r="BC64" s="24"/>
      <c r="BD64" s="19"/>
      <c r="BE64" s="24">
        <v>4</v>
      </c>
      <c r="BF64" s="22" t="s">
        <v>123</v>
      </c>
      <c r="BG64" s="19"/>
      <c r="BH64" s="20"/>
      <c r="BI64" s="18">
        <v>4</v>
      </c>
      <c r="BJ64" s="22" t="s">
        <v>124</v>
      </c>
      <c r="BR64" s="19"/>
      <c r="BS64" s="20"/>
      <c r="BT64" s="18">
        <v>4</v>
      </c>
      <c r="BU64" s="22" t="s">
        <v>125</v>
      </c>
      <c r="BV64" s="19"/>
      <c r="BW64" s="20"/>
      <c r="BZ64" s="19"/>
      <c r="CA64" s="19">
        <v>4</v>
      </c>
      <c r="CB64" s="22" t="s">
        <v>126</v>
      </c>
      <c r="CC64" s="19"/>
      <c r="CD64" s="20">
        <v>4</v>
      </c>
      <c r="CE64" s="22" t="s">
        <v>127</v>
      </c>
      <c r="CJ64" s="19"/>
      <c r="CK64" s="20"/>
      <c r="CL64" s="19"/>
      <c r="CM64" s="19"/>
      <c r="CN64" s="19"/>
      <c r="CO64" s="19"/>
      <c r="CP64" s="19"/>
      <c r="CQ64" s="19"/>
      <c r="CR64" s="19"/>
      <c r="CS64" s="19">
        <v>4</v>
      </c>
      <c r="CT64" s="22" t="s">
        <v>127</v>
      </c>
      <c r="CU64" s="19"/>
      <c r="CV64" s="20"/>
      <c r="CW64" s="19">
        <v>4</v>
      </c>
      <c r="CX64" s="22" t="s">
        <v>128</v>
      </c>
      <c r="CY64" s="19"/>
      <c r="CZ64" s="20"/>
      <c r="DA64" s="18">
        <v>4</v>
      </c>
      <c r="DB64" s="22" t="s">
        <v>129</v>
      </c>
      <c r="DC64" s="19"/>
      <c r="DD64" s="20"/>
      <c r="DE64" s="19"/>
      <c r="DF64" s="19"/>
      <c r="DG64" s="19"/>
      <c r="DH64" s="19"/>
      <c r="DI64" s="19"/>
      <c r="DJ64" s="22" t="s">
        <v>129</v>
      </c>
      <c r="DK64" s="19"/>
      <c r="DL64" s="20"/>
      <c r="DO64" s="18" t="s">
        <v>130</v>
      </c>
      <c r="DP64" s="19"/>
      <c r="DQ64" s="19"/>
      <c r="DR64" s="19"/>
      <c r="DS64" s="19"/>
      <c r="DU64" s="18" t="s">
        <v>130</v>
      </c>
      <c r="DV64" s="19"/>
      <c r="DW64" s="19"/>
      <c r="DX64" s="19"/>
      <c r="DY64" s="19"/>
      <c r="EA64" s="18" t="s">
        <v>130</v>
      </c>
      <c r="EB64" s="19"/>
      <c r="EC64" s="19"/>
      <c r="ED64" s="19"/>
      <c r="EE64" s="19"/>
      <c r="EF64" s="18">
        <v>4</v>
      </c>
      <c r="EG64" s="22" t="s">
        <v>131</v>
      </c>
      <c r="EH64" s="19"/>
      <c r="EI64" s="20"/>
    </row>
    <row r="65" spans="1:234" s="18" customFormat="1" hidden="1" x14ac:dyDescent="0.2">
      <c r="B65" s="18" t="s">
        <v>132</v>
      </c>
      <c r="C65" s="18" t="s">
        <v>36</v>
      </c>
      <c r="D65" s="18">
        <v>5</v>
      </c>
      <c r="E65" s="18" t="s">
        <v>1067</v>
      </c>
      <c r="F65" s="22" t="s">
        <v>1082</v>
      </c>
      <c r="H65" s="19">
        <v>5</v>
      </c>
      <c r="I65" s="67" t="s">
        <v>133</v>
      </c>
      <c r="J65" s="19"/>
      <c r="K65" s="19"/>
      <c r="L65" s="19"/>
      <c r="N65" s="18">
        <v>5</v>
      </c>
      <c r="O65" s="18" t="s">
        <v>134</v>
      </c>
      <c r="P65" s="19"/>
      <c r="Q65" s="20"/>
      <c r="R65" s="20">
        <v>5</v>
      </c>
      <c r="S65" s="21" t="s">
        <v>135</v>
      </c>
      <c r="T65" s="19"/>
      <c r="U65" s="20">
        <v>4</v>
      </c>
      <c r="V65" s="22" t="s">
        <v>136</v>
      </c>
      <c r="W65" s="19"/>
      <c r="X65" s="20">
        <v>4</v>
      </c>
      <c r="Y65" s="22" t="s">
        <v>137</v>
      </c>
      <c r="Z65" s="19"/>
      <c r="AA65" s="20">
        <v>4</v>
      </c>
      <c r="AB65" s="22" t="s">
        <v>138</v>
      </c>
      <c r="AC65" s="19"/>
      <c r="AD65" s="20"/>
      <c r="AF65" s="19"/>
      <c r="AG65" s="18">
        <v>5</v>
      </c>
      <c r="AH65" s="22" t="s">
        <v>139</v>
      </c>
      <c r="AI65" s="19"/>
      <c r="AJ65" s="18">
        <v>5</v>
      </c>
      <c r="AK65" s="22" t="s">
        <v>140</v>
      </c>
      <c r="AL65" s="19"/>
      <c r="AM65" s="18">
        <v>5</v>
      </c>
      <c r="AN65" s="22" t="s">
        <v>140</v>
      </c>
      <c r="AO65" s="19"/>
      <c r="AP65" s="20">
        <v>5</v>
      </c>
      <c r="AQ65" s="22" t="s">
        <v>141</v>
      </c>
      <c r="AR65" s="19"/>
      <c r="AS65" s="20">
        <v>5</v>
      </c>
      <c r="AU65" s="19"/>
      <c r="AV65" s="18">
        <v>5</v>
      </c>
      <c r="AW65" s="22" t="s">
        <v>142</v>
      </c>
      <c r="AX65" s="19"/>
      <c r="AY65" s="20"/>
      <c r="AZ65" s="19"/>
      <c r="BA65" s="24"/>
      <c r="BB65" s="19"/>
      <c r="BC65" s="24"/>
      <c r="BD65" s="19"/>
      <c r="BE65" s="24">
        <v>5</v>
      </c>
      <c r="BF65" s="22" t="s">
        <v>143</v>
      </c>
      <c r="BG65" s="19"/>
      <c r="BH65" s="20"/>
      <c r="BI65" s="18">
        <v>5</v>
      </c>
      <c r="BJ65" s="22" t="s">
        <v>144</v>
      </c>
      <c r="BR65" s="19"/>
      <c r="BS65" s="20"/>
      <c r="BT65" s="18">
        <v>5</v>
      </c>
      <c r="BU65" s="22" t="s">
        <v>145</v>
      </c>
      <c r="BV65" s="19"/>
      <c r="BW65" s="20"/>
      <c r="BZ65" s="19"/>
      <c r="CA65" s="19">
        <v>5</v>
      </c>
      <c r="CB65" s="22" t="s">
        <v>146</v>
      </c>
      <c r="CC65" s="19"/>
      <c r="CD65" s="20"/>
      <c r="CJ65" s="19"/>
      <c r="CK65" s="19"/>
      <c r="CL65" s="19"/>
      <c r="CM65" s="19"/>
      <c r="CN65" s="19"/>
      <c r="CO65" s="19"/>
      <c r="CP65" s="19"/>
      <c r="CQ65" s="19"/>
      <c r="CR65" s="19"/>
      <c r="CS65" s="19"/>
      <c r="CU65" s="19"/>
      <c r="CV65" s="19"/>
      <c r="CY65" s="19"/>
      <c r="CZ65" s="19"/>
      <c r="DA65" s="18">
        <v>5</v>
      </c>
      <c r="DB65" s="22" t="s">
        <v>148</v>
      </c>
      <c r="DC65" s="19"/>
      <c r="DD65" s="20"/>
      <c r="DE65" s="19"/>
      <c r="DF65" s="19"/>
      <c r="DG65" s="19"/>
      <c r="DH65" s="19"/>
      <c r="DI65" s="19"/>
      <c r="DJ65" s="22" t="s">
        <v>147</v>
      </c>
      <c r="DK65" s="19"/>
      <c r="DL65" s="20"/>
      <c r="DO65" s="18" t="s">
        <v>149</v>
      </c>
      <c r="DP65" s="19"/>
      <c r="DQ65" s="19"/>
      <c r="DR65" s="19"/>
      <c r="DS65" s="19"/>
      <c r="DU65" s="18" t="s">
        <v>149</v>
      </c>
      <c r="DV65" s="19"/>
      <c r="DW65" s="19"/>
      <c r="DX65" s="19"/>
      <c r="DY65" s="19"/>
      <c r="EA65" s="18" t="s">
        <v>149</v>
      </c>
      <c r="EB65" s="19"/>
      <c r="EC65" s="19"/>
      <c r="ED65" s="19"/>
      <c r="EE65" s="19"/>
      <c r="EF65" s="18">
        <v>5</v>
      </c>
      <c r="EG65" s="22" t="s">
        <v>150</v>
      </c>
      <c r="EH65" s="19"/>
      <c r="EI65" s="20"/>
    </row>
    <row r="66" spans="1:234" s="18" customFormat="1" hidden="1" x14ac:dyDescent="0.2">
      <c r="B66" s="18" t="s">
        <v>151</v>
      </c>
      <c r="C66" s="18" t="s">
        <v>36</v>
      </c>
      <c r="D66" s="18">
        <v>6</v>
      </c>
      <c r="E66" s="22" t="s">
        <v>1073</v>
      </c>
      <c r="H66" s="19">
        <v>6</v>
      </c>
      <c r="I66" s="67" t="s">
        <v>152</v>
      </c>
      <c r="J66" s="19"/>
      <c r="K66" s="19"/>
      <c r="L66" s="19"/>
      <c r="P66" s="19"/>
      <c r="Q66" s="19"/>
      <c r="R66" s="19">
        <v>6</v>
      </c>
      <c r="S66" s="21" t="s">
        <v>153</v>
      </c>
      <c r="T66" s="19"/>
      <c r="U66" s="20">
        <v>5</v>
      </c>
      <c r="V66" s="22" t="s">
        <v>154</v>
      </c>
      <c r="W66" s="19"/>
      <c r="X66" s="20">
        <v>5</v>
      </c>
      <c r="Y66" s="22" t="s">
        <v>155</v>
      </c>
      <c r="Z66" s="19"/>
      <c r="AA66" s="20">
        <v>5</v>
      </c>
      <c r="AB66" s="22" t="s">
        <v>156</v>
      </c>
      <c r="AC66" s="19"/>
      <c r="AD66" s="20"/>
      <c r="AF66" s="19"/>
      <c r="AI66" s="19"/>
      <c r="AJ66" s="19"/>
      <c r="AL66" s="19"/>
      <c r="AM66" s="19"/>
      <c r="AO66" s="19"/>
      <c r="AP66" s="19"/>
      <c r="AR66" s="19"/>
      <c r="AS66" s="20"/>
      <c r="AU66" s="19"/>
      <c r="AV66" s="18">
        <v>6</v>
      </c>
      <c r="AW66" s="22" t="s">
        <v>157</v>
      </c>
      <c r="AX66" s="19"/>
      <c r="AY66" s="20"/>
      <c r="AZ66" s="19"/>
      <c r="BA66" s="24"/>
      <c r="BB66" s="19"/>
      <c r="BC66" s="24"/>
      <c r="BD66" s="19"/>
      <c r="BE66" s="24">
        <v>6</v>
      </c>
      <c r="BG66" s="19"/>
      <c r="BH66" s="19"/>
      <c r="BI66" s="18">
        <v>6</v>
      </c>
      <c r="BJ66" s="22" t="s">
        <v>158</v>
      </c>
      <c r="BR66" s="19"/>
      <c r="BS66" s="20"/>
      <c r="BT66" s="18">
        <v>6</v>
      </c>
      <c r="BU66" s="22" t="s">
        <v>159</v>
      </c>
      <c r="BV66" s="19"/>
      <c r="BW66" s="20"/>
      <c r="BZ66" s="19"/>
      <c r="CA66" s="19">
        <v>6</v>
      </c>
      <c r="CB66" s="22" t="s">
        <v>160</v>
      </c>
      <c r="CC66" s="19"/>
      <c r="CD66" s="20"/>
      <c r="CJ66" s="19"/>
      <c r="CK66" s="19"/>
      <c r="CL66" s="19"/>
      <c r="CM66" s="19"/>
      <c r="CN66" s="19"/>
      <c r="CO66" s="19"/>
      <c r="CP66" s="19"/>
      <c r="CQ66" s="19"/>
      <c r="CR66" s="19"/>
      <c r="CS66" s="19"/>
      <c r="CU66" s="19"/>
      <c r="CV66" s="19"/>
      <c r="CY66" s="19"/>
      <c r="CZ66" s="19"/>
      <c r="DA66" s="18">
        <v>6</v>
      </c>
      <c r="DB66" s="22" t="s">
        <v>161</v>
      </c>
      <c r="DC66" s="19"/>
      <c r="DD66" s="20"/>
      <c r="DE66" s="19"/>
      <c r="DF66" s="19"/>
      <c r="DG66" s="19"/>
      <c r="DH66" s="19"/>
      <c r="DI66" s="19"/>
      <c r="DJ66" s="22" t="s">
        <v>162</v>
      </c>
      <c r="DK66" s="19"/>
      <c r="DL66" s="20"/>
      <c r="DO66" s="18" t="s">
        <v>163</v>
      </c>
      <c r="DP66" s="19"/>
      <c r="DQ66" s="19"/>
      <c r="DR66" s="19"/>
      <c r="DS66" s="19"/>
      <c r="DU66" s="18" t="s">
        <v>163</v>
      </c>
      <c r="DV66" s="19"/>
      <c r="DW66" s="19"/>
      <c r="DX66" s="19"/>
      <c r="DY66" s="19"/>
      <c r="EA66" s="18" t="s">
        <v>163</v>
      </c>
      <c r="EB66" s="19"/>
      <c r="EC66" s="19"/>
      <c r="ED66" s="19"/>
      <c r="EE66" s="19"/>
      <c r="EF66" s="18">
        <v>6</v>
      </c>
      <c r="EG66" s="22" t="s">
        <v>164</v>
      </c>
      <c r="EH66" s="19"/>
      <c r="EI66" s="20"/>
    </row>
    <row r="67" spans="1:234" s="18" customFormat="1" hidden="1" x14ac:dyDescent="0.2">
      <c r="B67" s="18" t="s">
        <v>165</v>
      </c>
      <c r="C67" s="18" t="s">
        <v>36</v>
      </c>
      <c r="D67" s="18">
        <v>7</v>
      </c>
      <c r="E67" s="18" t="s">
        <v>1069</v>
      </c>
      <c r="H67" s="19">
        <v>7</v>
      </c>
      <c r="I67" s="67" t="s">
        <v>166</v>
      </c>
      <c r="J67" s="19"/>
      <c r="K67" s="19"/>
      <c r="L67" s="19"/>
      <c r="P67" s="19"/>
      <c r="Q67" s="19"/>
      <c r="R67" s="19">
        <v>7</v>
      </c>
      <c r="S67" s="21" t="s">
        <v>167</v>
      </c>
      <c r="T67" s="19"/>
      <c r="U67" s="20">
        <v>6</v>
      </c>
      <c r="V67" s="22" t="s">
        <v>168</v>
      </c>
      <c r="W67" s="19"/>
      <c r="X67" s="20"/>
      <c r="Z67" s="19"/>
      <c r="AA67" s="20">
        <v>6</v>
      </c>
      <c r="AB67" s="22" t="s">
        <v>169</v>
      </c>
      <c r="AC67" s="19"/>
      <c r="AD67" s="20"/>
      <c r="AF67" s="19"/>
      <c r="AI67" s="19"/>
      <c r="AJ67" s="19"/>
      <c r="AL67" s="19"/>
      <c r="AM67" s="19"/>
      <c r="AO67" s="19"/>
      <c r="AP67" s="19"/>
      <c r="AR67" s="19"/>
      <c r="AS67" s="19"/>
      <c r="AU67" s="19"/>
      <c r="AV67" s="18">
        <v>7</v>
      </c>
      <c r="AW67" s="22" t="s">
        <v>170</v>
      </c>
      <c r="AX67" s="19"/>
      <c r="AY67" s="20"/>
      <c r="AZ67" s="19"/>
      <c r="BA67" s="24"/>
      <c r="BB67" s="19"/>
      <c r="BC67" s="24"/>
      <c r="BD67" s="19"/>
      <c r="BE67" s="24"/>
      <c r="BG67" s="19"/>
      <c r="BH67" s="19"/>
      <c r="BI67" s="18">
        <v>7</v>
      </c>
      <c r="BJ67" s="22" t="s">
        <v>127</v>
      </c>
      <c r="BR67" s="19"/>
      <c r="BS67" s="20"/>
      <c r="BT67" s="18">
        <v>7</v>
      </c>
      <c r="BU67" s="22" t="s">
        <v>171</v>
      </c>
      <c r="BV67" s="19"/>
      <c r="BW67" s="20"/>
      <c r="BZ67" s="19"/>
      <c r="CA67" s="19"/>
      <c r="CC67" s="19"/>
      <c r="CD67" s="19"/>
      <c r="CJ67" s="19"/>
      <c r="CK67" s="19"/>
      <c r="CL67" s="19"/>
      <c r="CM67" s="19"/>
      <c r="CN67" s="19"/>
      <c r="CO67" s="19"/>
      <c r="CP67" s="19"/>
      <c r="CQ67" s="19"/>
      <c r="CR67" s="19"/>
      <c r="CS67" s="19"/>
      <c r="CU67" s="19"/>
      <c r="CV67" s="19"/>
      <c r="CY67" s="19"/>
      <c r="CZ67" s="19"/>
      <c r="DA67" s="18">
        <v>7</v>
      </c>
      <c r="DB67" s="22" t="s">
        <v>172</v>
      </c>
      <c r="DC67" s="19"/>
      <c r="DD67" s="20"/>
      <c r="DE67" s="19"/>
      <c r="DF67" s="19"/>
      <c r="DG67" s="19"/>
      <c r="DH67" s="19"/>
      <c r="DI67" s="19"/>
      <c r="DJ67" s="22" t="s">
        <v>172</v>
      </c>
      <c r="DK67" s="19"/>
      <c r="DL67" s="20"/>
      <c r="DO67" s="18" t="s">
        <v>173</v>
      </c>
      <c r="DP67" s="19"/>
      <c r="DQ67" s="19"/>
      <c r="DR67" s="19"/>
      <c r="DS67" s="19"/>
      <c r="DU67" s="18" t="s">
        <v>173</v>
      </c>
      <c r="DV67" s="19"/>
      <c r="DW67" s="19"/>
      <c r="DX67" s="19"/>
      <c r="DY67" s="19"/>
      <c r="EA67" s="18" t="s">
        <v>173</v>
      </c>
      <c r="EB67" s="19"/>
      <c r="EC67" s="19"/>
      <c r="ED67" s="19"/>
      <c r="EE67" s="19"/>
      <c r="EF67" s="18">
        <v>7</v>
      </c>
      <c r="EG67" s="22" t="s">
        <v>174</v>
      </c>
      <c r="EH67" s="19"/>
      <c r="EI67" s="20"/>
    </row>
    <row r="68" spans="1:234" s="18" customFormat="1" hidden="1" x14ac:dyDescent="0.2">
      <c r="B68" s="18" t="s">
        <v>175</v>
      </c>
      <c r="C68" s="18" t="s">
        <v>36</v>
      </c>
      <c r="D68" s="18">
        <v>8</v>
      </c>
      <c r="E68" s="18" t="s">
        <v>1070</v>
      </c>
      <c r="H68" s="19">
        <v>8</v>
      </c>
      <c r="I68" s="67" t="s">
        <v>176</v>
      </c>
      <c r="J68" s="19"/>
      <c r="K68" s="19"/>
      <c r="L68" s="19"/>
      <c r="P68" s="19"/>
      <c r="Q68" s="19"/>
      <c r="R68" s="19">
        <v>8</v>
      </c>
      <c r="S68" s="21" t="s">
        <v>177</v>
      </c>
      <c r="T68" s="19"/>
      <c r="U68" s="20">
        <v>7</v>
      </c>
      <c r="V68" s="22" t="s">
        <v>178</v>
      </c>
      <c r="W68" s="19"/>
      <c r="X68" s="20"/>
      <c r="Z68" s="19"/>
      <c r="AA68" s="20">
        <v>7</v>
      </c>
      <c r="AB68" s="22" t="s">
        <v>179</v>
      </c>
      <c r="AC68" s="19"/>
      <c r="AD68" s="20"/>
      <c r="AF68" s="19"/>
      <c r="AI68" s="19"/>
      <c r="AJ68" s="19"/>
      <c r="AL68" s="19"/>
      <c r="AM68" s="19"/>
      <c r="AO68" s="19"/>
      <c r="AP68" s="19"/>
      <c r="AR68" s="19"/>
      <c r="AS68" s="19"/>
      <c r="AU68" s="19"/>
      <c r="AV68" s="18">
        <v>8</v>
      </c>
      <c r="AW68" s="22" t="s">
        <v>180</v>
      </c>
      <c r="AX68" s="19"/>
      <c r="AY68" s="20"/>
      <c r="AZ68" s="19"/>
      <c r="BA68" s="24"/>
      <c r="BB68" s="19"/>
      <c r="BC68" s="24"/>
      <c r="BD68" s="19"/>
      <c r="BE68" s="24"/>
      <c r="BG68" s="19"/>
      <c r="BH68" s="19"/>
      <c r="BR68" s="19"/>
      <c r="BS68" s="19"/>
      <c r="BT68" s="18">
        <v>8</v>
      </c>
      <c r="BU68" s="22" t="s">
        <v>181</v>
      </c>
      <c r="BV68" s="19"/>
      <c r="BW68" s="20"/>
      <c r="BZ68" s="19"/>
      <c r="CA68" s="19"/>
      <c r="CC68" s="19"/>
      <c r="CD68" s="19"/>
      <c r="CJ68" s="19"/>
      <c r="CK68" s="19"/>
      <c r="CL68" s="19"/>
      <c r="CM68" s="19"/>
      <c r="CN68" s="19"/>
      <c r="CO68" s="19"/>
      <c r="CP68" s="19"/>
      <c r="CQ68" s="19"/>
      <c r="CR68" s="19"/>
      <c r="CS68" s="19"/>
      <c r="CU68" s="19"/>
      <c r="CV68" s="19"/>
      <c r="CY68" s="19"/>
      <c r="CZ68" s="19"/>
      <c r="DA68" s="18">
        <v>8</v>
      </c>
      <c r="DB68" s="22" t="s">
        <v>182</v>
      </c>
      <c r="DC68" s="19"/>
      <c r="DD68" s="20"/>
      <c r="DE68" s="19"/>
      <c r="DF68" s="19"/>
      <c r="DG68" s="19"/>
      <c r="DH68" s="19"/>
      <c r="DI68" s="19"/>
      <c r="DJ68" s="22" t="s">
        <v>182</v>
      </c>
      <c r="DK68" s="19"/>
      <c r="DL68" s="20"/>
      <c r="DO68" s="18" t="s">
        <v>183</v>
      </c>
      <c r="DP68" s="19"/>
      <c r="DQ68" s="19"/>
      <c r="DR68" s="19"/>
      <c r="DS68" s="19"/>
      <c r="DU68" s="18" t="s">
        <v>183</v>
      </c>
      <c r="DV68" s="19"/>
      <c r="DW68" s="19"/>
      <c r="DX68" s="19"/>
      <c r="DY68" s="19"/>
      <c r="EA68" s="18" t="s">
        <v>183</v>
      </c>
      <c r="EB68" s="19"/>
      <c r="EC68" s="19"/>
      <c r="ED68" s="19"/>
      <c r="EE68" s="19"/>
      <c r="EF68" s="18">
        <v>8</v>
      </c>
      <c r="EG68" s="22" t="s">
        <v>127</v>
      </c>
      <c r="EH68" s="19"/>
      <c r="EI68" s="20"/>
    </row>
    <row r="69" spans="1:234" s="18" customFormat="1" hidden="1" x14ac:dyDescent="0.2">
      <c r="B69" s="18" t="s">
        <v>184</v>
      </c>
      <c r="C69" s="18" t="s">
        <v>36</v>
      </c>
      <c r="D69" s="18">
        <v>9</v>
      </c>
      <c r="E69" s="18" t="s">
        <v>1071</v>
      </c>
      <c r="H69" s="19">
        <v>9</v>
      </c>
      <c r="I69" s="67" t="s">
        <v>185</v>
      </c>
      <c r="J69" s="19"/>
      <c r="K69" s="19"/>
      <c r="L69" s="19"/>
      <c r="P69" s="19"/>
      <c r="Q69" s="19"/>
      <c r="R69" s="19">
        <v>9</v>
      </c>
      <c r="S69" s="21" t="s">
        <v>186</v>
      </c>
      <c r="T69" s="19"/>
      <c r="U69" s="20"/>
      <c r="W69" s="19"/>
      <c r="X69" s="19"/>
      <c r="Z69" s="19"/>
      <c r="AA69" s="19"/>
      <c r="AC69" s="19"/>
      <c r="AD69" s="19"/>
      <c r="AF69" s="19"/>
      <c r="AI69" s="19"/>
      <c r="AJ69" s="19"/>
      <c r="AL69" s="19"/>
      <c r="AM69" s="19"/>
      <c r="AO69" s="19"/>
      <c r="AP69" s="19"/>
      <c r="AR69" s="19"/>
      <c r="AS69" s="19"/>
      <c r="AU69" s="19"/>
      <c r="AV69" s="18">
        <v>9</v>
      </c>
      <c r="AW69" s="22" t="s">
        <v>187</v>
      </c>
      <c r="AX69" s="19"/>
      <c r="AY69" s="20"/>
      <c r="AZ69" s="19"/>
      <c r="BA69" s="24"/>
      <c r="BB69" s="19"/>
      <c r="BC69" s="24"/>
      <c r="BD69" s="19"/>
      <c r="BE69" s="24"/>
      <c r="BG69" s="19"/>
      <c r="BH69" s="19"/>
      <c r="BR69" s="19"/>
      <c r="BS69" s="19"/>
      <c r="BV69" s="19"/>
      <c r="BW69" s="19"/>
      <c r="BZ69" s="19"/>
      <c r="CA69" s="19"/>
      <c r="CC69" s="19"/>
      <c r="CD69" s="19"/>
      <c r="CJ69" s="19"/>
      <c r="CK69" s="19"/>
      <c r="CL69" s="19"/>
      <c r="CM69" s="19"/>
      <c r="CN69" s="19"/>
      <c r="CO69" s="19"/>
      <c r="CP69" s="19"/>
      <c r="CQ69" s="19"/>
      <c r="CR69" s="19"/>
      <c r="CS69" s="19"/>
      <c r="CU69" s="19"/>
      <c r="CV69" s="19"/>
      <c r="CY69" s="19"/>
      <c r="CZ69" s="19"/>
      <c r="DA69" s="18">
        <v>9</v>
      </c>
      <c r="DB69" s="22" t="s">
        <v>127</v>
      </c>
      <c r="DC69" s="19"/>
      <c r="DD69" s="20"/>
      <c r="DE69" s="19"/>
      <c r="DF69" s="19"/>
      <c r="DG69" s="19"/>
      <c r="DH69" s="19"/>
      <c r="DI69" s="19"/>
      <c r="DJ69" s="22" t="s">
        <v>188</v>
      </c>
      <c r="DK69" s="19"/>
      <c r="DL69" s="20"/>
      <c r="DO69" s="18" t="s">
        <v>189</v>
      </c>
      <c r="DP69" s="19"/>
      <c r="DQ69" s="19"/>
      <c r="DR69" s="19"/>
      <c r="DS69" s="19"/>
      <c r="DU69" s="18" t="s">
        <v>189</v>
      </c>
      <c r="DV69" s="19"/>
      <c r="DW69" s="19"/>
      <c r="DX69" s="19"/>
      <c r="DY69" s="19"/>
      <c r="EA69" s="18" t="s">
        <v>189</v>
      </c>
      <c r="EB69" s="19"/>
      <c r="EC69" s="19"/>
      <c r="ED69" s="19"/>
      <c r="EE69" s="19"/>
      <c r="EH69" s="19"/>
      <c r="EI69" s="19"/>
    </row>
    <row r="70" spans="1:234" s="18" customFormat="1" hidden="1" x14ac:dyDescent="0.2">
      <c r="B70" s="18" t="s">
        <v>190</v>
      </c>
      <c r="C70" s="18" t="s">
        <v>36</v>
      </c>
      <c r="D70" s="18">
        <v>10</v>
      </c>
      <c r="E70" s="18" t="s">
        <v>1072</v>
      </c>
      <c r="H70" s="19">
        <v>10</v>
      </c>
      <c r="I70" s="67" t="s">
        <v>191</v>
      </c>
      <c r="J70" s="19"/>
      <c r="K70" s="19"/>
      <c r="L70" s="19"/>
      <c r="P70" s="19"/>
      <c r="Q70" s="19"/>
      <c r="R70" s="19">
        <v>10</v>
      </c>
      <c r="S70" s="21" t="s">
        <v>192</v>
      </c>
      <c r="T70" s="19"/>
      <c r="U70" s="20"/>
      <c r="W70" s="19"/>
      <c r="X70" s="19"/>
      <c r="Z70" s="19"/>
      <c r="AA70" s="19"/>
      <c r="AC70" s="19"/>
      <c r="AD70" s="19"/>
      <c r="AF70" s="19"/>
      <c r="AI70" s="19"/>
      <c r="AJ70" s="19"/>
      <c r="AL70" s="19"/>
      <c r="AM70" s="19"/>
      <c r="AO70" s="19"/>
      <c r="AP70" s="19"/>
      <c r="AR70" s="19"/>
      <c r="AS70" s="19"/>
      <c r="AU70" s="19"/>
      <c r="AV70" s="18">
        <v>10</v>
      </c>
      <c r="AW70" s="22" t="s">
        <v>127</v>
      </c>
      <c r="AX70" s="19"/>
      <c r="AY70" s="20"/>
      <c r="AZ70" s="19"/>
      <c r="BA70" s="24"/>
      <c r="BB70" s="19"/>
      <c r="BC70" s="24"/>
      <c r="BD70" s="19"/>
      <c r="BE70" s="24"/>
      <c r="BG70" s="19"/>
      <c r="BH70" s="19"/>
      <c r="BR70" s="19"/>
      <c r="BS70" s="19"/>
      <c r="BV70" s="19"/>
      <c r="BW70" s="19"/>
      <c r="BZ70" s="19"/>
      <c r="CA70" s="19"/>
      <c r="CC70" s="19"/>
      <c r="CD70" s="19"/>
      <c r="CJ70" s="19"/>
      <c r="CK70" s="19"/>
      <c r="CL70" s="19"/>
      <c r="CM70" s="19"/>
      <c r="CN70" s="19"/>
      <c r="CO70" s="19"/>
      <c r="CP70" s="19"/>
      <c r="CQ70" s="19"/>
      <c r="CR70" s="19"/>
      <c r="CS70" s="19"/>
      <c r="CU70" s="19"/>
      <c r="CV70" s="19"/>
      <c r="CY70" s="19"/>
      <c r="CZ70" s="19"/>
      <c r="DC70" s="19"/>
      <c r="DD70" s="19"/>
      <c r="DE70" s="19"/>
      <c r="DF70" s="19"/>
      <c r="DG70" s="19"/>
      <c r="DH70" s="19"/>
      <c r="DI70" s="19"/>
      <c r="DJ70" s="19"/>
      <c r="DK70" s="19"/>
      <c r="DL70" s="19"/>
      <c r="DO70" s="18" t="s">
        <v>193</v>
      </c>
      <c r="DP70" s="19"/>
      <c r="DQ70" s="19"/>
      <c r="DR70" s="19"/>
      <c r="DS70" s="19"/>
      <c r="DU70" s="18" t="s">
        <v>193</v>
      </c>
      <c r="DV70" s="19"/>
      <c r="DW70" s="19"/>
      <c r="DX70" s="19"/>
      <c r="DY70" s="19"/>
      <c r="EA70" s="18" t="s">
        <v>193</v>
      </c>
      <c r="EB70" s="19"/>
      <c r="EC70" s="19"/>
      <c r="ED70" s="19"/>
      <c r="EE70" s="19"/>
      <c r="EH70" s="19"/>
      <c r="EI70" s="19"/>
    </row>
    <row r="71" spans="1:234" s="18" customFormat="1" hidden="1" x14ac:dyDescent="0.2">
      <c r="B71" s="18" t="s">
        <v>194</v>
      </c>
      <c r="C71" s="18" t="s">
        <v>36</v>
      </c>
      <c r="D71" s="18">
        <v>11</v>
      </c>
      <c r="H71" s="19">
        <v>11</v>
      </c>
      <c r="I71" s="67" t="s">
        <v>195</v>
      </c>
      <c r="J71" s="19"/>
      <c r="K71" s="19"/>
      <c r="L71" s="19"/>
      <c r="P71" s="19"/>
      <c r="Q71" s="19"/>
      <c r="R71" s="19">
        <v>11</v>
      </c>
      <c r="S71" s="21" t="s">
        <v>196</v>
      </c>
      <c r="T71" s="19"/>
      <c r="U71" s="20"/>
      <c r="W71" s="19"/>
      <c r="X71" s="19"/>
      <c r="Z71" s="19"/>
      <c r="AA71" s="19"/>
      <c r="AC71" s="19"/>
      <c r="AD71" s="19"/>
      <c r="AF71" s="19"/>
      <c r="AI71" s="19"/>
      <c r="AJ71" s="19"/>
      <c r="AL71" s="19"/>
      <c r="AM71" s="19"/>
      <c r="AO71" s="19"/>
      <c r="AP71" s="19"/>
      <c r="AR71" s="19"/>
      <c r="AS71" s="19"/>
      <c r="AU71" s="19"/>
      <c r="AX71" s="19"/>
      <c r="AY71" s="19"/>
      <c r="AZ71" s="19"/>
      <c r="BA71" s="19"/>
      <c r="BB71" s="19"/>
      <c r="BC71" s="19"/>
      <c r="BD71" s="19"/>
      <c r="BE71" s="19"/>
      <c r="BG71" s="19"/>
      <c r="BH71" s="19"/>
      <c r="BR71" s="19"/>
      <c r="BS71" s="19"/>
      <c r="BV71" s="19"/>
      <c r="BW71" s="19"/>
      <c r="BZ71" s="19"/>
      <c r="CA71" s="19"/>
      <c r="CC71" s="19"/>
      <c r="CD71" s="19"/>
      <c r="CJ71" s="19"/>
      <c r="CK71" s="19"/>
      <c r="CL71" s="19"/>
      <c r="CM71" s="19"/>
      <c r="CN71" s="19"/>
      <c r="CO71" s="19"/>
      <c r="CP71" s="19"/>
      <c r="CQ71" s="19"/>
      <c r="CR71" s="19"/>
      <c r="CS71" s="19"/>
      <c r="CU71" s="19"/>
      <c r="CV71" s="19"/>
      <c r="CY71" s="19"/>
      <c r="CZ71" s="19"/>
      <c r="DC71" s="19"/>
      <c r="DD71" s="19"/>
      <c r="DE71" s="19"/>
      <c r="DF71" s="19"/>
      <c r="DG71" s="19"/>
      <c r="DH71" s="19"/>
      <c r="DI71" s="19"/>
      <c r="DJ71" s="19"/>
      <c r="DK71" s="19"/>
      <c r="DL71" s="19"/>
      <c r="DO71" s="18" t="s">
        <v>197</v>
      </c>
      <c r="DP71" s="19"/>
      <c r="DQ71" s="19"/>
      <c r="DR71" s="19"/>
      <c r="DS71" s="19"/>
      <c r="DU71" s="18" t="s">
        <v>197</v>
      </c>
      <c r="DV71" s="19"/>
      <c r="DW71" s="19"/>
      <c r="DX71" s="19"/>
      <c r="DY71" s="19"/>
      <c r="EA71" s="18" t="s">
        <v>197</v>
      </c>
      <c r="EB71" s="19"/>
      <c r="EC71" s="19"/>
      <c r="ED71" s="19"/>
      <c r="EE71" s="19"/>
      <c r="EH71" s="19"/>
      <c r="EI71" s="19"/>
    </row>
    <row r="72" spans="1:234" x14ac:dyDescent="0.2">
      <c r="K72" s="170" t="s">
        <v>1001</v>
      </c>
      <c r="L72" s="170"/>
      <c r="M72" s="170"/>
      <c r="N72" s="170"/>
      <c r="O72" s="170"/>
      <c r="P72" s="170"/>
      <c r="Q72" s="27"/>
      <c r="T72" s="170" t="s">
        <v>17</v>
      </c>
      <c r="U72" s="170"/>
      <c r="V72" s="170"/>
      <c r="W72" s="169" t="s">
        <v>19</v>
      </c>
      <c r="X72" s="170"/>
      <c r="Y72" s="171"/>
      <c r="Z72" s="170" t="s">
        <v>22</v>
      </c>
      <c r="AA72" s="170"/>
      <c r="AB72" s="170"/>
      <c r="AC72" s="169" t="s">
        <v>23</v>
      </c>
      <c r="AD72" s="170"/>
      <c r="AE72" s="171"/>
      <c r="AF72" s="170" t="s">
        <v>1002</v>
      </c>
      <c r="AG72" s="170"/>
      <c r="AH72" s="170"/>
      <c r="AI72" s="169" t="s">
        <v>1003</v>
      </c>
      <c r="AJ72" s="170"/>
      <c r="AK72" s="171"/>
      <c r="AL72" s="170" t="s">
        <v>1004</v>
      </c>
      <c r="AM72" s="170"/>
      <c r="AN72" s="170"/>
      <c r="AO72" s="169" t="s">
        <v>1005</v>
      </c>
      <c r="AP72" s="170"/>
      <c r="AQ72" s="171"/>
      <c r="AR72" s="170" t="s">
        <v>1006</v>
      </c>
      <c r="AS72" s="170"/>
      <c r="AT72" s="170"/>
      <c r="AU72" s="169" t="s">
        <v>1007</v>
      </c>
      <c r="AV72" s="170"/>
      <c r="AW72" s="171"/>
      <c r="AX72" s="170" t="s">
        <v>33</v>
      </c>
      <c r="AY72" s="170"/>
      <c r="AZ72" s="170"/>
      <c r="BA72" s="12"/>
      <c r="BB72" s="169" t="s">
        <v>2</v>
      </c>
      <c r="BC72" s="170"/>
      <c r="BD72" s="170"/>
      <c r="BE72" s="171"/>
      <c r="BF72" s="28"/>
      <c r="BG72" s="170" t="s">
        <v>4</v>
      </c>
      <c r="BH72" s="170"/>
      <c r="BI72" s="170"/>
      <c r="BJ72" s="170"/>
      <c r="BK72" s="29"/>
      <c r="BL72" s="195" t="s">
        <v>1008</v>
      </c>
      <c r="BM72" s="195"/>
      <c r="BN72" s="195"/>
      <c r="BO72" s="195"/>
      <c r="BP72" s="29"/>
      <c r="BQ72" s="170" t="s">
        <v>6</v>
      </c>
      <c r="BR72" s="170"/>
      <c r="BS72" s="170"/>
      <c r="BT72" s="170"/>
      <c r="BU72" s="12"/>
      <c r="BV72" s="169" t="s">
        <v>7</v>
      </c>
      <c r="BW72" s="170"/>
      <c r="BX72" s="170"/>
      <c r="BY72" s="171"/>
      <c r="BZ72" s="30"/>
      <c r="CA72" s="171" t="s">
        <v>9</v>
      </c>
      <c r="CB72" s="196"/>
      <c r="CC72" s="196"/>
      <c r="CD72" s="169"/>
      <c r="CE72" s="12"/>
      <c r="CF72" s="169" t="s">
        <v>11</v>
      </c>
      <c r="CG72" s="170"/>
      <c r="CH72" s="170"/>
      <c r="CI72" s="171"/>
      <c r="CJ72" s="31" t="s">
        <v>1009</v>
      </c>
      <c r="CK72" s="7"/>
      <c r="CL72" s="169" t="s">
        <v>24</v>
      </c>
      <c r="CM72" s="170"/>
      <c r="CN72" s="170"/>
      <c r="CO72" s="171"/>
      <c r="CP72" s="30"/>
      <c r="CQ72" s="170" t="s">
        <v>25</v>
      </c>
      <c r="CR72" s="170"/>
      <c r="CS72" s="170"/>
      <c r="CT72" s="170"/>
      <c r="CU72" s="12"/>
      <c r="CV72" s="169" t="s">
        <v>27</v>
      </c>
      <c r="CW72" s="170"/>
      <c r="CX72" s="170"/>
      <c r="CY72" s="171"/>
      <c r="CZ72" s="28"/>
      <c r="DA72" s="170" t="s">
        <v>1010</v>
      </c>
      <c r="DB72" s="170"/>
      <c r="DC72" s="170"/>
      <c r="DD72" s="170"/>
      <c r="DE72" s="12"/>
      <c r="DF72" s="169" t="s">
        <v>29</v>
      </c>
      <c r="DG72" s="170"/>
      <c r="DH72" s="170"/>
      <c r="DI72" s="171"/>
      <c r="DJ72" s="30"/>
      <c r="DK72" s="170" t="s">
        <v>30</v>
      </c>
      <c r="DL72" s="170"/>
      <c r="DM72" s="170"/>
      <c r="DN72" s="170"/>
      <c r="DO72" s="12"/>
      <c r="DP72" s="169" t="s">
        <v>31</v>
      </c>
      <c r="DQ72" s="170"/>
      <c r="DR72" s="170"/>
      <c r="DS72" s="171"/>
      <c r="DT72" s="30"/>
      <c r="DU72" s="170" t="s">
        <v>32</v>
      </c>
      <c r="DV72" s="170"/>
      <c r="DW72" s="170"/>
      <c r="DX72" s="27" t="s">
        <v>1011</v>
      </c>
      <c r="DY72" s="32" t="s">
        <v>1012</v>
      </c>
      <c r="DZ72" s="33"/>
      <c r="EA72" s="169" t="s">
        <v>1013</v>
      </c>
      <c r="EB72" s="170"/>
      <c r="EC72" s="170"/>
      <c r="ED72" s="171"/>
      <c r="EE72" s="171"/>
      <c r="EF72" s="30"/>
      <c r="EG72" s="170" t="s">
        <v>210</v>
      </c>
      <c r="EH72" s="170"/>
      <c r="EI72" s="170"/>
      <c r="EJ72" s="170"/>
      <c r="EK72" s="170"/>
      <c r="EL72" s="12"/>
      <c r="EM72" s="169" t="s">
        <v>0</v>
      </c>
      <c r="EN72" s="170"/>
      <c r="EO72" s="170"/>
      <c r="EP72" s="171"/>
      <c r="EQ72" s="171"/>
      <c r="ER72" s="30"/>
      <c r="ES72" s="170" t="s">
        <v>1</v>
      </c>
      <c r="ET72" s="170"/>
      <c r="EU72" s="170"/>
      <c r="EV72" s="170"/>
      <c r="EW72" s="170"/>
      <c r="EX72" s="12"/>
      <c r="EY72" s="169" t="s">
        <v>3</v>
      </c>
      <c r="EZ72" s="171"/>
      <c r="FA72" s="30"/>
      <c r="FB72" s="170" t="s">
        <v>1014</v>
      </c>
      <c r="FC72" s="170"/>
      <c r="FD72" s="170"/>
      <c r="FE72" s="170"/>
      <c r="FF72" s="170"/>
      <c r="FG72" s="170"/>
      <c r="FH72" s="170"/>
      <c r="FI72" s="170"/>
      <c r="FJ72" s="170"/>
      <c r="FK72" s="12"/>
      <c r="FL72" s="169" t="s">
        <v>1015</v>
      </c>
      <c r="FM72" s="170"/>
      <c r="FN72" s="170"/>
      <c r="FO72" s="170"/>
      <c r="FP72" s="170"/>
      <c r="FQ72" s="170"/>
      <c r="FR72" s="170"/>
      <c r="FS72" s="170"/>
      <c r="FT72" s="171"/>
      <c r="FU72" s="171"/>
      <c r="FV72" s="30"/>
      <c r="FW72" s="170" t="s">
        <v>1016</v>
      </c>
      <c r="FX72" s="170"/>
      <c r="FY72" s="29"/>
      <c r="FZ72" s="195" t="s">
        <v>1017</v>
      </c>
      <c r="GA72" s="195"/>
      <c r="GB72" s="170" t="s">
        <v>1018</v>
      </c>
      <c r="GC72" s="170"/>
      <c r="GD72" s="170"/>
      <c r="GE72" s="170"/>
      <c r="GF72" s="170"/>
      <c r="GG72" s="170" t="s">
        <v>1019</v>
      </c>
      <c r="GH72" s="170"/>
      <c r="GI72" s="170"/>
      <c r="GJ72" s="170"/>
      <c r="GK72" s="169" t="s">
        <v>1020</v>
      </c>
      <c r="GL72" s="170"/>
      <c r="GM72" s="170"/>
      <c r="GN72" s="171"/>
      <c r="GO72" s="170" t="s">
        <v>1021</v>
      </c>
      <c r="GP72" s="170"/>
      <c r="GQ72" s="169" t="s">
        <v>1022</v>
      </c>
      <c r="GR72" s="171"/>
      <c r="GS72" s="170" t="s">
        <v>1023</v>
      </c>
      <c r="GT72" s="170"/>
      <c r="GU72" s="170"/>
      <c r="GV72" s="170"/>
      <c r="GW72" s="170"/>
      <c r="GX72" s="170"/>
      <c r="GY72" s="9" t="s">
        <v>1024</v>
      </c>
      <c r="GZ72" s="170" t="s">
        <v>1025</v>
      </c>
      <c r="HA72" s="170"/>
      <c r="HB72" s="170"/>
      <c r="HC72" s="170"/>
      <c r="HD72" s="170"/>
      <c r="HE72" s="169" t="s">
        <v>1026</v>
      </c>
      <c r="HF72" s="170"/>
      <c r="HG72" s="170"/>
      <c r="HH72" s="170"/>
      <c r="HI72" s="171"/>
      <c r="HJ72" s="170" t="s">
        <v>1027</v>
      </c>
      <c r="HK72" s="170"/>
      <c r="HL72" s="170"/>
      <c r="HM72" s="170"/>
      <c r="HN72" s="170"/>
      <c r="HO72" s="169" t="s">
        <v>1028</v>
      </c>
      <c r="HP72" s="170"/>
      <c r="HQ72" s="170"/>
      <c r="HR72" s="170"/>
      <c r="HS72" s="170"/>
      <c r="HT72" s="170"/>
      <c r="HU72" s="170"/>
      <c r="HV72" s="171"/>
      <c r="HW72" s="32" t="s">
        <v>1029</v>
      </c>
      <c r="HX72" s="27" t="s">
        <v>1030</v>
      </c>
      <c r="HY72" s="32" t="s">
        <v>1031</v>
      </c>
      <c r="HZ72" s="11" t="s">
        <v>1032</v>
      </c>
    </row>
    <row r="73" spans="1:234" s="34" customFormat="1" x14ac:dyDescent="0.2">
      <c r="A73" s="34" t="s">
        <v>1033</v>
      </c>
      <c r="B73" s="35" t="s">
        <v>199</v>
      </c>
      <c r="C73" s="35" t="s">
        <v>200</v>
      </c>
      <c r="D73" s="35" t="s">
        <v>201</v>
      </c>
      <c r="E73" s="35" t="s">
        <v>202</v>
      </c>
      <c r="F73" s="35" t="s">
        <v>203</v>
      </c>
      <c r="G73" s="35" t="s">
        <v>203</v>
      </c>
      <c r="H73" s="35" t="s">
        <v>21</v>
      </c>
      <c r="I73" s="71" t="s">
        <v>204</v>
      </c>
      <c r="J73" s="36"/>
      <c r="K73" s="35" t="s">
        <v>221</v>
      </c>
      <c r="L73" s="35" t="s">
        <v>222</v>
      </c>
      <c r="M73" s="35" t="s">
        <v>223</v>
      </c>
      <c r="N73" s="35" t="s">
        <v>235</v>
      </c>
      <c r="O73" s="35" t="s">
        <v>236</v>
      </c>
      <c r="P73" s="35" t="s">
        <v>237</v>
      </c>
      <c r="Q73" s="37" t="s">
        <v>205</v>
      </c>
      <c r="R73" s="36"/>
      <c r="S73" s="36"/>
      <c r="T73" s="35">
        <v>1</v>
      </c>
      <c r="U73" s="35">
        <v>2</v>
      </c>
      <c r="V73" s="35">
        <v>3</v>
      </c>
      <c r="W73" s="38">
        <v>4</v>
      </c>
      <c r="X73" s="35">
        <v>5</v>
      </c>
      <c r="Y73" s="36">
        <v>6</v>
      </c>
      <c r="Z73" s="35">
        <v>7</v>
      </c>
      <c r="AA73" s="35">
        <v>8</v>
      </c>
      <c r="AB73" s="35">
        <v>9</v>
      </c>
      <c r="AC73" s="38">
        <v>10</v>
      </c>
      <c r="AD73" s="35">
        <v>11</v>
      </c>
      <c r="AE73" s="36">
        <v>12</v>
      </c>
      <c r="AF73" s="35">
        <v>13</v>
      </c>
      <c r="AG73" s="35">
        <v>14</v>
      </c>
      <c r="AH73" s="35">
        <v>15</v>
      </c>
      <c r="AI73" s="38">
        <v>16</v>
      </c>
      <c r="AJ73" s="35">
        <v>17</v>
      </c>
      <c r="AK73" s="36">
        <v>18</v>
      </c>
      <c r="AL73" s="35">
        <v>19</v>
      </c>
      <c r="AM73" s="35">
        <v>20</v>
      </c>
      <c r="AN73" s="35">
        <v>21</v>
      </c>
      <c r="AO73" s="38">
        <v>22</v>
      </c>
      <c r="AP73" s="35">
        <v>23</v>
      </c>
      <c r="AQ73" s="36">
        <v>24</v>
      </c>
      <c r="AR73" s="35">
        <v>25</v>
      </c>
      <c r="AS73" s="35">
        <v>26</v>
      </c>
      <c r="AT73" s="35">
        <v>27</v>
      </c>
      <c r="AU73" s="38">
        <v>28</v>
      </c>
      <c r="AV73" s="35">
        <v>29</v>
      </c>
      <c r="AW73" s="36">
        <v>30</v>
      </c>
      <c r="AX73" s="35" t="s">
        <v>209</v>
      </c>
      <c r="AY73" s="35" t="s">
        <v>1034</v>
      </c>
      <c r="AZ73" s="35" t="s">
        <v>211</v>
      </c>
      <c r="BA73" s="38"/>
      <c r="BB73" s="38">
        <v>31</v>
      </c>
      <c r="BC73" s="35">
        <v>32</v>
      </c>
      <c r="BD73" s="35">
        <v>33</v>
      </c>
      <c r="BE73" s="36">
        <v>34</v>
      </c>
      <c r="BF73" s="39"/>
      <c r="BG73" s="35">
        <v>35</v>
      </c>
      <c r="BH73" s="35">
        <v>36</v>
      </c>
      <c r="BI73" s="35">
        <v>37</v>
      </c>
      <c r="BJ73" s="35">
        <v>38</v>
      </c>
      <c r="BK73" s="38"/>
      <c r="BL73" s="38">
        <v>39</v>
      </c>
      <c r="BM73" s="35">
        <v>40</v>
      </c>
      <c r="BN73" s="35">
        <v>41</v>
      </c>
      <c r="BO73" s="36">
        <v>42</v>
      </c>
      <c r="BP73" s="36"/>
      <c r="BQ73" s="35">
        <v>43</v>
      </c>
      <c r="BR73" s="35">
        <v>44</v>
      </c>
      <c r="BS73" s="35">
        <v>45</v>
      </c>
      <c r="BT73" s="35">
        <v>46</v>
      </c>
      <c r="BU73" s="38"/>
      <c r="BV73" s="38">
        <v>47</v>
      </c>
      <c r="BW73" s="35">
        <v>48</v>
      </c>
      <c r="BX73" s="35">
        <v>49</v>
      </c>
      <c r="BY73" s="36">
        <v>50</v>
      </c>
      <c r="BZ73" s="36"/>
      <c r="CA73" s="35">
        <v>51</v>
      </c>
      <c r="CB73" s="35">
        <v>52</v>
      </c>
      <c r="CC73" s="35">
        <v>53</v>
      </c>
      <c r="CD73" s="35">
        <v>54</v>
      </c>
      <c r="CE73" s="38"/>
      <c r="CF73" s="38">
        <v>55</v>
      </c>
      <c r="CG73" s="35">
        <v>56</v>
      </c>
      <c r="CH73" s="35">
        <v>57</v>
      </c>
      <c r="CI73" s="36">
        <v>58</v>
      </c>
      <c r="CJ73" s="35" t="s">
        <v>206</v>
      </c>
      <c r="CK73" s="38"/>
      <c r="CL73" s="38">
        <v>59</v>
      </c>
      <c r="CM73" s="35">
        <v>60</v>
      </c>
      <c r="CN73" s="35">
        <v>61</v>
      </c>
      <c r="CO73" s="36">
        <v>62</v>
      </c>
      <c r="CP73" s="36"/>
      <c r="CQ73" s="35">
        <v>63</v>
      </c>
      <c r="CR73" s="35">
        <v>64</v>
      </c>
      <c r="CS73" s="35">
        <v>65</v>
      </c>
      <c r="CT73" s="35">
        <v>66</v>
      </c>
      <c r="CU73" s="38"/>
      <c r="CV73" s="38">
        <v>67</v>
      </c>
      <c r="CW73" s="35">
        <v>68</v>
      </c>
      <c r="CX73" s="35">
        <v>69</v>
      </c>
      <c r="CY73" s="36">
        <v>70</v>
      </c>
      <c r="CZ73" s="39"/>
      <c r="DA73" s="35">
        <v>71</v>
      </c>
      <c r="DB73" s="35">
        <v>72</v>
      </c>
      <c r="DC73" s="35">
        <v>73</v>
      </c>
      <c r="DD73" s="35">
        <v>74</v>
      </c>
      <c r="DE73" s="38"/>
      <c r="DF73" s="38">
        <v>75</v>
      </c>
      <c r="DG73" s="35">
        <v>76</v>
      </c>
      <c r="DH73" s="35">
        <v>77</v>
      </c>
      <c r="DI73" s="36">
        <v>78</v>
      </c>
      <c r="DJ73" s="36"/>
      <c r="DK73" s="35">
        <v>79</v>
      </c>
      <c r="DL73" s="35">
        <v>80</v>
      </c>
      <c r="DM73" s="35">
        <v>81</v>
      </c>
      <c r="DN73" s="35">
        <v>82</v>
      </c>
      <c r="DO73" s="38"/>
      <c r="DP73" s="38">
        <v>83</v>
      </c>
      <c r="DQ73" s="35">
        <v>84</v>
      </c>
      <c r="DR73" s="35">
        <v>85</v>
      </c>
      <c r="DS73" s="36">
        <v>86</v>
      </c>
      <c r="DT73" s="36"/>
      <c r="DU73" s="35">
        <v>87</v>
      </c>
      <c r="DV73" s="35">
        <v>88</v>
      </c>
      <c r="DW73" s="35">
        <v>89</v>
      </c>
      <c r="DX73" s="37" t="s">
        <v>207</v>
      </c>
      <c r="DY73" s="35" t="s">
        <v>208</v>
      </c>
      <c r="DZ73" s="38"/>
      <c r="EA73" s="38">
        <v>90</v>
      </c>
      <c r="EB73" s="35">
        <v>90</v>
      </c>
      <c r="EC73" s="35">
        <v>90</v>
      </c>
      <c r="ED73" s="40" t="s">
        <v>215</v>
      </c>
      <c r="EE73" s="36" t="s">
        <v>213</v>
      </c>
      <c r="EF73" s="36"/>
      <c r="EG73" s="35">
        <v>91</v>
      </c>
      <c r="EH73" s="35">
        <v>91</v>
      </c>
      <c r="EI73" s="35">
        <v>91</v>
      </c>
      <c r="EJ73" s="40" t="s">
        <v>215</v>
      </c>
      <c r="EK73" s="35" t="s">
        <v>213</v>
      </c>
      <c r="EL73" s="38"/>
      <c r="EM73" s="38">
        <v>92</v>
      </c>
      <c r="EN73" s="35">
        <v>92</v>
      </c>
      <c r="EO73" s="35">
        <v>92</v>
      </c>
      <c r="EP73" s="40" t="s">
        <v>215</v>
      </c>
      <c r="EQ73" s="36" t="s">
        <v>213</v>
      </c>
      <c r="ER73" s="36"/>
      <c r="ES73" s="35">
        <v>93</v>
      </c>
      <c r="ET73" s="35">
        <v>93</v>
      </c>
      <c r="EU73" s="35">
        <v>93</v>
      </c>
      <c r="EV73" s="40" t="s">
        <v>215</v>
      </c>
      <c r="EW73" s="35" t="s">
        <v>213</v>
      </c>
      <c r="EX73" s="38"/>
      <c r="EY73" s="38" t="s">
        <v>1035</v>
      </c>
      <c r="EZ73" s="36" t="s">
        <v>213</v>
      </c>
      <c r="FA73" s="36"/>
      <c r="FB73" s="35" t="s">
        <v>1036</v>
      </c>
      <c r="FC73" s="35" t="s">
        <v>1037</v>
      </c>
      <c r="FD73" s="35" t="s">
        <v>214</v>
      </c>
      <c r="FE73" s="35" t="s">
        <v>214</v>
      </c>
      <c r="FF73" s="35" t="s">
        <v>214</v>
      </c>
      <c r="FG73" s="35" t="s">
        <v>214</v>
      </c>
      <c r="FH73" s="35" t="s">
        <v>214</v>
      </c>
      <c r="FI73" s="41" t="s">
        <v>215</v>
      </c>
      <c r="FJ73" s="35" t="s">
        <v>213</v>
      </c>
      <c r="FK73" s="38"/>
      <c r="FL73" s="38" t="s">
        <v>1038</v>
      </c>
      <c r="FM73" s="35" t="s">
        <v>1039</v>
      </c>
      <c r="FN73" s="35" t="s">
        <v>1040</v>
      </c>
      <c r="FO73" s="35" t="s">
        <v>1040</v>
      </c>
      <c r="FP73" s="35" t="s">
        <v>1040</v>
      </c>
      <c r="FQ73" s="35" t="s">
        <v>1040</v>
      </c>
      <c r="FR73" s="35" t="s">
        <v>1040</v>
      </c>
      <c r="FS73" s="35" t="s">
        <v>1040</v>
      </c>
      <c r="FT73" s="42" t="s">
        <v>215</v>
      </c>
      <c r="FU73" s="36" t="s">
        <v>213</v>
      </c>
      <c r="FV73" s="36"/>
      <c r="FW73" s="35" t="s">
        <v>1041</v>
      </c>
      <c r="FX73" s="35" t="s">
        <v>1042</v>
      </c>
      <c r="FY73" s="38"/>
      <c r="FZ73" s="38" t="s">
        <v>1043</v>
      </c>
      <c r="GA73" s="36" t="s">
        <v>213</v>
      </c>
      <c r="GB73" s="35" t="s">
        <v>1044</v>
      </c>
      <c r="GC73" s="35" t="s">
        <v>1044</v>
      </c>
      <c r="GD73" s="35" t="s">
        <v>218</v>
      </c>
      <c r="GE73" s="35" t="s">
        <v>218</v>
      </c>
      <c r="GF73" s="35" t="s">
        <v>213</v>
      </c>
      <c r="GG73" s="43">
        <v>-1</v>
      </c>
      <c r="GH73" s="43">
        <v>-2</v>
      </c>
      <c r="GI73" s="43">
        <v>-3</v>
      </c>
      <c r="GJ73" s="43">
        <v>-4</v>
      </c>
      <c r="GK73" s="44">
        <v>-5</v>
      </c>
      <c r="GL73" s="43">
        <v>-6</v>
      </c>
      <c r="GM73" s="43">
        <v>-7</v>
      </c>
      <c r="GN73" s="45">
        <v>-8</v>
      </c>
      <c r="GO73" s="35" t="s">
        <v>1045</v>
      </c>
      <c r="GP73" s="35" t="s">
        <v>213</v>
      </c>
      <c r="GQ73" s="38" t="s">
        <v>220</v>
      </c>
      <c r="GR73" s="36" t="s">
        <v>213</v>
      </c>
      <c r="GS73" s="35" t="s">
        <v>221</v>
      </c>
      <c r="GT73" s="35" t="s">
        <v>222</v>
      </c>
      <c r="GU73" s="35" t="s">
        <v>223</v>
      </c>
      <c r="GV73" s="35" t="s">
        <v>224</v>
      </c>
      <c r="GW73" s="35" t="s">
        <v>224</v>
      </c>
      <c r="GX73" s="35" t="s">
        <v>213</v>
      </c>
      <c r="GY73" s="37" t="s">
        <v>1035</v>
      </c>
      <c r="GZ73" s="35">
        <v>94</v>
      </c>
      <c r="HA73" s="35">
        <v>95</v>
      </c>
      <c r="HB73" s="35">
        <v>96</v>
      </c>
      <c r="HC73" s="35">
        <v>97</v>
      </c>
      <c r="HD73" s="46" t="s">
        <v>213</v>
      </c>
      <c r="HE73" s="47" t="s">
        <v>1046</v>
      </c>
      <c r="HF73" s="46" t="s">
        <v>1047</v>
      </c>
      <c r="HG73" s="46" t="s">
        <v>1048</v>
      </c>
      <c r="HH73" s="46" t="s">
        <v>1049</v>
      </c>
      <c r="HI73" s="48" t="s">
        <v>213</v>
      </c>
      <c r="HJ73" s="46" t="s">
        <v>1050</v>
      </c>
      <c r="HK73" s="46" t="s">
        <v>1051</v>
      </c>
      <c r="HL73" s="35">
        <v>104</v>
      </c>
      <c r="HM73" s="46" t="s">
        <v>1052</v>
      </c>
      <c r="HN73" s="35" t="s">
        <v>213</v>
      </c>
      <c r="HO73" s="47" t="s">
        <v>1053</v>
      </c>
      <c r="HP73" s="46" t="s">
        <v>1054</v>
      </c>
      <c r="HQ73" s="46" t="s">
        <v>1055</v>
      </c>
      <c r="HR73" s="46" t="s">
        <v>1055</v>
      </c>
      <c r="HS73" s="46" t="s">
        <v>1055</v>
      </c>
      <c r="HT73" s="46" t="s">
        <v>1055</v>
      </c>
      <c r="HU73" s="46" t="s">
        <v>1055</v>
      </c>
      <c r="HV73" s="49" t="s">
        <v>213</v>
      </c>
      <c r="HW73" s="50" t="s">
        <v>1044</v>
      </c>
      <c r="HX73" s="51" t="s">
        <v>1056</v>
      </c>
      <c r="HY73" s="52" t="s">
        <v>233</v>
      </c>
      <c r="HZ73" s="53" t="s">
        <v>234</v>
      </c>
    </row>
    <row r="74" spans="1:234" s="18" customFormat="1" ht="15" customHeight="1" x14ac:dyDescent="0.2">
      <c r="A74" s="145">
        <v>1</v>
      </c>
      <c r="B74" s="145"/>
      <c r="C74" s="146" t="s">
        <v>254</v>
      </c>
      <c r="D74" s="145">
        <v>2</v>
      </c>
      <c r="E74" s="145">
        <v>1</v>
      </c>
      <c r="F74" s="145" t="s">
        <v>255</v>
      </c>
      <c r="G74" s="145">
        <v>1</v>
      </c>
      <c r="H74" s="145" t="s">
        <v>256</v>
      </c>
      <c r="I74" s="146">
        <v>3</v>
      </c>
      <c r="J74" s="145"/>
      <c r="K74" s="147">
        <v>1</v>
      </c>
      <c r="L74" s="148">
        <v>9</v>
      </c>
      <c r="M74" s="148">
        <v>7</v>
      </c>
      <c r="N74" s="148">
        <v>5</v>
      </c>
      <c r="O74" s="148">
        <v>11</v>
      </c>
      <c r="P74" s="149">
        <v>4</v>
      </c>
      <c r="Q74" s="145" t="s">
        <v>257</v>
      </c>
      <c r="R74" s="145"/>
      <c r="S74" s="145"/>
      <c r="T74" s="147">
        <v>1</v>
      </c>
      <c r="U74" s="148">
        <v>1</v>
      </c>
      <c r="V74" s="149">
        <v>1</v>
      </c>
      <c r="W74" s="145">
        <v>1</v>
      </c>
      <c r="X74" s="145">
        <v>1</v>
      </c>
      <c r="Y74" s="145">
        <v>1</v>
      </c>
      <c r="Z74" s="147">
        <v>4</v>
      </c>
      <c r="AA74" s="148">
        <v>4</v>
      </c>
      <c r="AB74" s="149">
        <v>3</v>
      </c>
      <c r="AC74" s="145">
        <v>4</v>
      </c>
      <c r="AD74" s="145">
        <v>4</v>
      </c>
      <c r="AE74" s="145">
        <v>3</v>
      </c>
      <c r="AF74" s="147">
        <v>4</v>
      </c>
      <c r="AG74" s="148">
        <v>4</v>
      </c>
      <c r="AH74" s="149">
        <v>3</v>
      </c>
      <c r="AI74" s="145">
        <v>5</v>
      </c>
      <c r="AJ74" s="145">
        <v>5</v>
      </c>
      <c r="AK74" s="145">
        <v>4</v>
      </c>
      <c r="AL74" s="147">
        <v>1</v>
      </c>
      <c r="AM74" s="148">
        <v>1</v>
      </c>
      <c r="AN74" s="149">
        <v>1</v>
      </c>
      <c r="AO74" s="145">
        <v>1</v>
      </c>
      <c r="AP74" s="145">
        <v>1</v>
      </c>
      <c r="AQ74" s="145">
        <v>1</v>
      </c>
      <c r="AR74" s="147">
        <v>1</v>
      </c>
      <c r="AS74" s="148">
        <v>1</v>
      </c>
      <c r="AT74" s="149">
        <v>1</v>
      </c>
      <c r="AU74" s="145">
        <v>4</v>
      </c>
      <c r="AV74" s="145">
        <v>4</v>
      </c>
      <c r="AW74" s="145">
        <v>4</v>
      </c>
      <c r="AX74" s="147" t="s">
        <v>258</v>
      </c>
      <c r="AY74" s="148" t="s">
        <v>258</v>
      </c>
      <c r="AZ74" s="149" t="s">
        <v>258</v>
      </c>
      <c r="BA74" s="148"/>
      <c r="BB74" s="145">
        <v>3</v>
      </c>
      <c r="BC74" s="145">
        <v>4</v>
      </c>
      <c r="BD74" s="145">
        <v>5</v>
      </c>
      <c r="BE74" s="145">
        <v>6</v>
      </c>
      <c r="BF74" s="145"/>
      <c r="BG74" s="147">
        <v>9</v>
      </c>
      <c r="BH74" s="148">
        <v>8</v>
      </c>
      <c r="BI74" s="148">
        <v>7</v>
      </c>
      <c r="BJ74" s="149">
        <v>6</v>
      </c>
      <c r="BK74" s="148"/>
      <c r="BL74" s="145">
        <v>2</v>
      </c>
      <c r="BM74" s="145">
        <v>3</v>
      </c>
      <c r="BN74" s="145">
        <v>4</v>
      </c>
      <c r="BO74" s="145">
        <v>5</v>
      </c>
      <c r="BP74" s="145"/>
      <c r="BQ74" s="147">
        <v>0</v>
      </c>
      <c r="BR74" s="148">
        <v>1</v>
      </c>
      <c r="BS74" s="148">
        <v>2</v>
      </c>
      <c r="BT74" s="149">
        <v>3</v>
      </c>
      <c r="BU74" s="148"/>
      <c r="BV74" s="145">
        <v>1</v>
      </c>
      <c r="BW74" s="145">
        <v>2</v>
      </c>
      <c r="BX74" s="145">
        <v>3</v>
      </c>
      <c r="BY74" s="145">
        <v>4</v>
      </c>
      <c r="BZ74" s="145"/>
      <c r="CA74" s="147">
        <v>1</v>
      </c>
      <c r="CB74" s="148">
        <v>1</v>
      </c>
      <c r="CC74" s="148">
        <v>1</v>
      </c>
      <c r="CD74" s="149">
        <v>1</v>
      </c>
      <c r="CE74" s="148"/>
      <c r="CF74" s="145">
        <v>1</v>
      </c>
      <c r="CG74" s="145">
        <v>1</v>
      </c>
      <c r="CH74" s="145">
        <v>2</v>
      </c>
      <c r="CI74" s="145">
        <v>4</v>
      </c>
      <c r="CJ74" s="150" t="s">
        <v>259</v>
      </c>
      <c r="CK74" s="148"/>
      <c r="CL74" s="145">
        <v>2</v>
      </c>
      <c r="CM74" s="145">
        <v>2</v>
      </c>
      <c r="CN74" s="145">
        <v>2</v>
      </c>
      <c r="CO74" s="145">
        <v>4</v>
      </c>
      <c r="CP74" s="145"/>
      <c r="CQ74" s="147">
        <v>2</v>
      </c>
      <c r="CR74" s="148">
        <v>2</v>
      </c>
      <c r="CS74" s="148">
        <v>2</v>
      </c>
      <c r="CT74" s="149">
        <v>2</v>
      </c>
      <c r="CU74" s="148"/>
      <c r="CV74" s="145">
        <v>2</v>
      </c>
      <c r="CW74" s="145">
        <v>2</v>
      </c>
      <c r="CX74" s="145">
        <v>2</v>
      </c>
      <c r="CY74" s="145">
        <v>2</v>
      </c>
      <c r="CZ74" s="145"/>
      <c r="DA74" s="147">
        <v>2</v>
      </c>
      <c r="DB74" s="148">
        <v>2</v>
      </c>
      <c r="DC74" s="148">
        <v>2</v>
      </c>
      <c r="DD74" s="149">
        <v>2</v>
      </c>
      <c r="DE74" s="148"/>
      <c r="DF74" s="145">
        <v>4</v>
      </c>
      <c r="DG74" s="145">
        <v>4</v>
      </c>
      <c r="DH74" s="145">
        <v>4</v>
      </c>
      <c r="DI74" s="145">
        <v>4</v>
      </c>
      <c r="DJ74" s="145"/>
      <c r="DK74" s="147">
        <v>4</v>
      </c>
      <c r="DL74" s="148">
        <v>4</v>
      </c>
      <c r="DM74" s="148">
        <v>4</v>
      </c>
      <c r="DN74" s="149">
        <v>4</v>
      </c>
      <c r="DO74" s="148"/>
      <c r="DP74" s="145">
        <v>2</v>
      </c>
      <c r="DQ74" s="145">
        <v>2</v>
      </c>
      <c r="DR74" s="145">
        <v>2</v>
      </c>
      <c r="DS74" s="145">
        <v>2</v>
      </c>
      <c r="DT74" s="145"/>
      <c r="DU74" s="147">
        <v>4</v>
      </c>
      <c r="DV74" s="148">
        <v>4</v>
      </c>
      <c r="DW74" s="149">
        <v>2</v>
      </c>
      <c r="DX74" s="145" t="s">
        <v>260</v>
      </c>
      <c r="DY74" s="150" t="s">
        <v>261</v>
      </c>
      <c r="DZ74" s="148"/>
      <c r="EA74" s="145">
        <v>1</v>
      </c>
      <c r="EB74" s="145">
        <v>4</v>
      </c>
      <c r="EC74" s="145">
        <v>5</v>
      </c>
      <c r="ED74" s="145"/>
      <c r="EE74" s="145">
        <v>0</v>
      </c>
      <c r="EF74" s="145"/>
      <c r="EG74" s="147">
        <v>1</v>
      </c>
      <c r="EH74" s="148">
        <v>4</v>
      </c>
      <c r="EI74" s="148">
        <v>5</v>
      </c>
      <c r="EJ74" s="148"/>
      <c r="EK74" s="149">
        <v>0</v>
      </c>
      <c r="EL74" s="148"/>
      <c r="EM74" s="145">
        <v>1</v>
      </c>
      <c r="EN74" s="145">
        <v>4</v>
      </c>
      <c r="EO74" s="145">
        <v>5</v>
      </c>
      <c r="EP74" s="145"/>
      <c r="EQ74" s="145">
        <v>0</v>
      </c>
      <c r="ER74" s="145"/>
      <c r="ES74" s="147">
        <v>1</v>
      </c>
      <c r="ET74" s="148">
        <v>4</v>
      </c>
      <c r="EU74" s="148">
        <v>5</v>
      </c>
      <c r="EV74" s="148"/>
      <c r="EW74" s="149">
        <v>0</v>
      </c>
      <c r="EX74" s="148"/>
      <c r="EY74" s="145">
        <v>0</v>
      </c>
      <c r="EZ74" s="145" t="s">
        <v>262</v>
      </c>
      <c r="FA74" s="145"/>
      <c r="FB74" s="147">
        <v>1</v>
      </c>
      <c r="FC74" s="148">
        <v>2</v>
      </c>
      <c r="FD74" s="148">
        <v>3</v>
      </c>
      <c r="FE74" s="148">
        <v>4</v>
      </c>
      <c r="FF74" s="148">
        <v>6</v>
      </c>
      <c r="FG74" s="148">
        <v>0</v>
      </c>
      <c r="FH74" s="148">
        <v>0</v>
      </c>
      <c r="FI74" s="148"/>
      <c r="FJ74" s="149">
        <v>0</v>
      </c>
      <c r="FK74" s="148"/>
      <c r="FL74" s="145">
        <v>0</v>
      </c>
      <c r="FM74" s="145">
        <v>0</v>
      </c>
      <c r="FN74" s="145">
        <v>0</v>
      </c>
      <c r="FO74" s="145">
        <v>0</v>
      </c>
      <c r="FP74" s="145">
        <v>0</v>
      </c>
      <c r="FQ74" s="145">
        <v>0</v>
      </c>
      <c r="FR74" s="145">
        <v>0</v>
      </c>
      <c r="FS74" s="145">
        <v>0</v>
      </c>
      <c r="FT74" s="145"/>
      <c r="FU74" s="145" t="s">
        <v>263</v>
      </c>
      <c r="FV74" s="145"/>
      <c r="FW74" s="147">
        <v>1</v>
      </c>
      <c r="FX74" s="149" t="s">
        <v>264</v>
      </c>
      <c r="FY74" s="148"/>
      <c r="FZ74" s="145">
        <v>5</v>
      </c>
      <c r="GA74" s="145">
        <v>0</v>
      </c>
      <c r="GB74" s="147">
        <v>1</v>
      </c>
      <c r="GC74" s="148">
        <v>0</v>
      </c>
      <c r="GD74" s="148">
        <v>0</v>
      </c>
      <c r="GE74" s="148">
        <v>0</v>
      </c>
      <c r="GF74" s="149">
        <v>0</v>
      </c>
      <c r="GG74" s="147">
        <v>6</v>
      </c>
      <c r="GH74" s="148">
        <v>0</v>
      </c>
      <c r="GI74" s="148">
        <v>0</v>
      </c>
      <c r="GJ74" s="149" t="s">
        <v>265</v>
      </c>
      <c r="GK74" s="145">
        <v>15</v>
      </c>
      <c r="GL74" s="145">
        <v>0</v>
      </c>
      <c r="GM74" s="145">
        <v>0</v>
      </c>
      <c r="GN74" s="145" t="s">
        <v>265</v>
      </c>
      <c r="GO74" s="147">
        <v>3</v>
      </c>
      <c r="GP74" s="149">
        <v>0</v>
      </c>
      <c r="GQ74" s="145">
        <v>1</v>
      </c>
      <c r="GR74" s="145">
        <v>0</v>
      </c>
      <c r="GS74" s="147">
        <v>7</v>
      </c>
      <c r="GT74" s="148">
        <v>3</v>
      </c>
      <c r="GU74" s="148">
        <v>8</v>
      </c>
      <c r="GV74" s="148" t="s">
        <v>266</v>
      </c>
      <c r="GW74" s="148" t="s">
        <v>266</v>
      </c>
      <c r="GX74" s="149">
        <v>0</v>
      </c>
      <c r="GY74" s="145" t="s">
        <v>267</v>
      </c>
      <c r="GZ74" s="147">
        <v>1</v>
      </c>
      <c r="HA74" s="148">
        <v>2</v>
      </c>
      <c r="HB74" s="148">
        <v>0</v>
      </c>
      <c r="HC74" s="148">
        <v>0</v>
      </c>
      <c r="HD74" s="149">
        <v>0</v>
      </c>
      <c r="HE74" s="145">
        <v>0</v>
      </c>
      <c r="HF74" s="145">
        <v>5</v>
      </c>
      <c r="HG74" s="145">
        <v>1</v>
      </c>
      <c r="HH74" s="145">
        <v>0</v>
      </c>
      <c r="HI74" s="145">
        <v>0</v>
      </c>
      <c r="HJ74" s="147">
        <v>0</v>
      </c>
      <c r="HK74" s="148">
        <v>0</v>
      </c>
      <c r="HL74" s="148">
        <v>0</v>
      </c>
      <c r="HM74" s="148">
        <v>0</v>
      </c>
      <c r="HN74" s="149" t="s">
        <v>268</v>
      </c>
      <c r="HO74" s="145">
        <v>0</v>
      </c>
      <c r="HP74" s="145">
        <v>0</v>
      </c>
      <c r="HQ74" s="145">
        <v>0</v>
      </c>
      <c r="HR74" s="145">
        <v>0</v>
      </c>
      <c r="HS74" s="145">
        <v>0</v>
      </c>
      <c r="HT74" s="145">
        <v>0</v>
      </c>
      <c r="HU74" s="145">
        <v>0</v>
      </c>
      <c r="HV74" s="145" t="s">
        <v>269</v>
      </c>
      <c r="HW74" s="150" t="s">
        <v>270</v>
      </c>
      <c r="HX74" s="145" t="s">
        <v>271</v>
      </c>
      <c r="HY74" s="147">
        <v>1</v>
      </c>
      <c r="HZ74" s="149" t="s">
        <v>272</v>
      </c>
    </row>
    <row r="75" spans="1:234" s="17" customFormat="1" ht="15" customHeight="1" x14ac:dyDescent="0.2">
      <c r="A75" s="151">
        <v>2</v>
      </c>
      <c r="B75" s="151"/>
      <c r="C75" s="146" t="s">
        <v>273</v>
      </c>
      <c r="D75" s="151">
        <v>4</v>
      </c>
      <c r="E75" s="151">
        <v>1</v>
      </c>
      <c r="F75" s="145" t="s">
        <v>255</v>
      </c>
      <c r="G75" s="151">
        <v>1</v>
      </c>
      <c r="H75" s="151" t="s">
        <v>274</v>
      </c>
      <c r="I75" s="152">
        <v>1</v>
      </c>
      <c r="J75" s="151"/>
      <c r="K75" s="153">
        <v>7</v>
      </c>
      <c r="L75" s="154">
        <v>4</v>
      </c>
      <c r="M75" s="154">
        <v>1</v>
      </c>
      <c r="N75" s="154">
        <v>6</v>
      </c>
      <c r="O75" s="154">
        <v>3</v>
      </c>
      <c r="P75" s="155">
        <v>2</v>
      </c>
      <c r="Q75" s="151" t="s">
        <v>275</v>
      </c>
      <c r="R75" s="151"/>
      <c r="S75" s="151"/>
      <c r="T75" s="153">
        <v>1</v>
      </c>
      <c r="U75" s="154">
        <v>2</v>
      </c>
      <c r="V75" s="155">
        <v>3</v>
      </c>
      <c r="W75" s="151">
        <v>3</v>
      </c>
      <c r="X75" s="151">
        <v>2</v>
      </c>
      <c r="Y75" s="151">
        <v>1</v>
      </c>
      <c r="Z75" s="153">
        <v>3</v>
      </c>
      <c r="AA75" s="154">
        <v>2</v>
      </c>
      <c r="AB75" s="155">
        <v>1</v>
      </c>
      <c r="AC75" s="151">
        <v>4</v>
      </c>
      <c r="AD75" s="151">
        <v>3</v>
      </c>
      <c r="AE75" s="151">
        <v>2</v>
      </c>
      <c r="AF75" s="153">
        <v>4</v>
      </c>
      <c r="AG75" s="154">
        <v>3</v>
      </c>
      <c r="AH75" s="155">
        <v>2</v>
      </c>
      <c r="AI75" s="151">
        <v>5</v>
      </c>
      <c r="AJ75" s="151">
        <v>4</v>
      </c>
      <c r="AK75" s="151">
        <v>3</v>
      </c>
      <c r="AL75" s="153">
        <v>1</v>
      </c>
      <c r="AM75" s="154">
        <v>1</v>
      </c>
      <c r="AN75" s="155">
        <v>1</v>
      </c>
      <c r="AO75" s="151">
        <v>1</v>
      </c>
      <c r="AP75" s="151">
        <v>2</v>
      </c>
      <c r="AQ75" s="151">
        <v>3</v>
      </c>
      <c r="AR75" s="153">
        <v>1</v>
      </c>
      <c r="AS75" s="154">
        <v>1</v>
      </c>
      <c r="AT75" s="155">
        <v>1</v>
      </c>
      <c r="AU75" s="151">
        <v>3</v>
      </c>
      <c r="AV75" s="151">
        <v>2</v>
      </c>
      <c r="AW75" s="151">
        <v>2</v>
      </c>
      <c r="AX75" s="153" t="s">
        <v>276</v>
      </c>
      <c r="AY75" s="154" t="s">
        <v>277</v>
      </c>
      <c r="AZ75" s="155" t="s">
        <v>278</v>
      </c>
      <c r="BA75" s="154"/>
      <c r="BB75" s="151">
        <v>1</v>
      </c>
      <c r="BC75" s="151">
        <v>3</v>
      </c>
      <c r="BD75" s="151">
        <v>4</v>
      </c>
      <c r="BE75" s="151">
        <v>5</v>
      </c>
      <c r="BF75" s="145"/>
      <c r="BG75" s="153">
        <v>11</v>
      </c>
      <c r="BH75" s="154">
        <v>10</v>
      </c>
      <c r="BI75" s="154">
        <v>9</v>
      </c>
      <c r="BJ75" s="155">
        <v>7</v>
      </c>
      <c r="BK75" s="154"/>
      <c r="BL75" s="151">
        <v>0</v>
      </c>
      <c r="BM75" s="151">
        <v>4</v>
      </c>
      <c r="BN75" s="151">
        <v>5</v>
      </c>
      <c r="BO75" s="151">
        <v>6</v>
      </c>
      <c r="BP75" s="151"/>
      <c r="BQ75" s="153">
        <v>0</v>
      </c>
      <c r="BR75" s="154">
        <v>1</v>
      </c>
      <c r="BS75" s="154">
        <v>2</v>
      </c>
      <c r="BT75" s="155">
        <v>2</v>
      </c>
      <c r="BU75" s="154"/>
      <c r="BV75" s="151">
        <v>0</v>
      </c>
      <c r="BW75" s="151">
        <v>2</v>
      </c>
      <c r="BX75" s="151">
        <v>2</v>
      </c>
      <c r="BY75" s="151">
        <v>3</v>
      </c>
      <c r="BZ75" s="151"/>
      <c r="CA75" s="153">
        <v>1</v>
      </c>
      <c r="CB75" s="154">
        <v>2</v>
      </c>
      <c r="CC75" s="154">
        <v>2</v>
      </c>
      <c r="CD75" s="155">
        <v>2</v>
      </c>
      <c r="CE75" s="154"/>
      <c r="CF75" s="151">
        <v>1</v>
      </c>
      <c r="CG75" s="151">
        <v>2</v>
      </c>
      <c r="CH75" s="151">
        <v>2</v>
      </c>
      <c r="CI75" s="151">
        <v>4</v>
      </c>
      <c r="CJ75" s="156" t="s">
        <v>279</v>
      </c>
      <c r="CK75" s="154"/>
      <c r="CL75" s="151">
        <v>5</v>
      </c>
      <c r="CM75" s="151">
        <v>2</v>
      </c>
      <c r="CN75" s="151">
        <v>2</v>
      </c>
      <c r="CO75" s="151">
        <v>3</v>
      </c>
      <c r="CP75" s="151"/>
      <c r="CQ75" s="153">
        <v>4</v>
      </c>
      <c r="CR75" s="154">
        <v>2</v>
      </c>
      <c r="CS75" s="154">
        <v>5</v>
      </c>
      <c r="CT75" s="155">
        <v>5</v>
      </c>
      <c r="CU75" s="154"/>
      <c r="CV75" s="151">
        <v>3</v>
      </c>
      <c r="CW75" s="151">
        <v>3</v>
      </c>
      <c r="CX75" s="151">
        <v>5</v>
      </c>
      <c r="CY75" s="151">
        <v>5</v>
      </c>
      <c r="CZ75" s="145"/>
      <c r="DA75" s="153">
        <v>4</v>
      </c>
      <c r="DB75" s="154">
        <v>3</v>
      </c>
      <c r="DC75" s="154">
        <v>5</v>
      </c>
      <c r="DD75" s="155">
        <v>5</v>
      </c>
      <c r="DE75" s="154"/>
      <c r="DF75" s="151">
        <v>3</v>
      </c>
      <c r="DG75" s="151">
        <v>3</v>
      </c>
      <c r="DH75" s="151">
        <v>4</v>
      </c>
      <c r="DI75" s="151">
        <v>4</v>
      </c>
      <c r="DJ75" s="151"/>
      <c r="DK75" s="153">
        <v>4</v>
      </c>
      <c r="DL75" s="154">
        <v>3</v>
      </c>
      <c r="DM75" s="154">
        <v>2</v>
      </c>
      <c r="DN75" s="155">
        <v>2</v>
      </c>
      <c r="DO75" s="154"/>
      <c r="DP75" s="151">
        <v>5</v>
      </c>
      <c r="DQ75" s="151">
        <v>5</v>
      </c>
      <c r="DR75" s="151">
        <v>2</v>
      </c>
      <c r="DS75" s="151">
        <v>2</v>
      </c>
      <c r="DT75" s="151"/>
      <c r="DU75" s="153">
        <v>3</v>
      </c>
      <c r="DV75" s="154">
        <v>2</v>
      </c>
      <c r="DW75" s="155">
        <v>2</v>
      </c>
      <c r="DX75" s="151" t="s">
        <v>280</v>
      </c>
      <c r="DY75" s="156" t="s">
        <v>281</v>
      </c>
      <c r="DZ75" s="154"/>
      <c r="EA75" s="151">
        <v>1</v>
      </c>
      <c r="EB75" s="151">
        <v>2</v>
      </c>
      <c r="EC75" s="151">
        <v>4</v>
      </c>
      <c r="ED75" s="151"/>
      <c r="EE75" s="151">
        <v>0</v>
      </c>
      <c r="EF75" s="151"/>
      <c r="EG75" s="153">
        <v>1</v>
      </c>
      <c r="EH75" s="154">
        <v>2</v>
      </c>
      <c r="EI75" s="154">
        <v>4</v>
      </c>
      <c r="EJ75" s="148"/>
      <c r="EK75" s="155">
        <v>0</v>
      </c>
      <c r="EL75" s="154"/>
      <c r="EM75" s="151">
        <v>1</v>
      </c>
      <c r="EN75" s="151">
        <v>2</v>
      </c>
      <c r="EO75" s="151">
        <v>5</v>
      </c>
      <c r="EP75" s="145"/>
      <c r="EQ75" s="151">
        <v>0</v>
      </c>
      <c r="ER75" s="151"/>
      <c r="ES75" s="153">
        <v>1</v>
      </c>
      <c r="ET75" s="154">
        <v>2</v>
      </c>
      <c r="EU75" s="154">
        <v>5</v>
      </c>
      <c r="EV75" s="148"/>
      <c r="EW75" s="155">
        <v>0</v>
      </c>
      <c r="EX75" s="154"/>
      <c r="EY75" s="151">
        <v>3</v>
      </c>
      <c r="EZ75" s="151">
        <v>0</v>
      </c>
      <c r="FA75" s="151"/>
      <c r="FB75" s="153">
        <v>1</v>
      </c>
      <c r="FC75" s="154">
        <v>2</v>
      </c>
      <c r="FD75" s="154">
        <v>3</v>
      </c>
      <c r="FE75" s="154">
        <v>4</v>
      </c>
      <c r="FF75" s="154">
        <v>0</v>
      </c>
      <c r="FG75" s="154">
        <v>0</v>
      </c>
      <c r="FH75" s="154">
        <v>0</v>
      </c>
      <c r="FI75" s="154"/>
      <c r="FJ75" s="155">
        <v>0</v>
      </c>
      <c r="FK75" s="154"/>
      <c r="FL75" s="151">
        <v>3</v>
      </c>
      <c r="FM75" s="151">
        <v>7</v>
      </c>
      <c r="FN75" s="151">
        <v>8</v>
      </c>
      <c r="FO75" s="151">
        <v>0</v>
      </c>
      <c r="FP75" s="151">
        <v>0</v>
      </c>
      <c r="FQ75" s="151">
        <v>0</v>
      </c>
      <c r="FR75" s="151">
        <v>0</v>
      </c>
      <c r="FS75" s="151">
        <v>0</v>
      </c>
      <c r="FT75" s="151"/>
      <c r="FU75" s="151" t="s">
        <v>282</v>
      </c>
      <c r="FV75" s="151"/>
      <c r="FW75" s="153">
        <v>1</v>
      </c>
      <c r="FX75" s="155" t="s">
        <v>283</v>
      </c>
      <c r="FY75" s="154"/>
      <c r="FZ75" s="151">
        <v>5</v>
      </c>
      <c r="GA75" s="151">
        <v>0</v>
      </c>
      <c r="GB75" s="153" t="s">
        <v>284</v>
      </c>
      <c r="GC75" s="154">
        <v>0</v>
      </c>
      <c r="GD75" s="154">
        <v>0</v>
      </c>
      <c r="GE75" s="154">
        <v>0</v>
      </c>
      <c r="GF75" s="155">
        <v>0</v>
      </c>
      <c r="GG75" s="153">
        <v>8</v>
      </c>
      <c r="GH75" s="154">
        <v>3</v>
      </c>
      <c r="GI75" s="154">
        <v>0</v>
      </c>
      <c r="GJ75" s="155" t="s">
        <v>285</v>
      </c>
      <c r="GK75" s="151">
        <v>15</v>
      </c>
      <c r="GL75" s="151">
        <v>15</v>
      </c>
      <c r="GM75" s="151">
        <v>0</v>
      </c>
      <c r="GN75" s="151" t="s">
        <v>285</v>
      </c>
      <c r="GO75" s="153">
        <v>3</v>
      </c>
      <c r="GP75" s="155">
        <v>0</v>
      </c>
      <c r="GQ75" s="151">
        <v>1</v>
      </c>
      <c r="GR75" s="151">
        <v>0</v>
      </c>
      <c r="GS75" s="153">
        <v>3</v>
      </c>
      <c r="GT75" s="154">
        <v>1</v>
      </c>
      <c r="GU75" s="154">
        <v>8</v>
      </c>
      <c r="GV75" s="154">
        <v>7</v>
      </c>
      <c r="GW75" s="154">
        <v>9</v>
      </c>
      <c r="GX75" s="155" t="s">
        <v>286</v>
      </c>
      <c r="GY75" s="151" t="s">
        <v>287</v>
      </c>
      <c r="GZ75" s="153">
        <v>1</v>
      </c>
      <c r="HA75" s="154">
        <v>1</v>
      </c>
      <c r="HB75" s="154">
        <v>0</v>
      </c>
      <c r="HC75" s="154">
        <v>0</v>
      </c>
      <c r="HD75" s="155">
        <v>0</v>
      </c>
      <c r="HE75" s="151">
        <v>0</v>
      </c>
      <c r="HF75" s="151">
        <v>5</v>
      </c>
      <c r="HG75" s="151">
        <v>0</v>
      </c>
      <c r="HH75" s="151">
        <v>0</v>
      </c>
      <c r="HI75" s="151">
        <v>0</v>
      </c>
      <c r="HJ75" s="153">
        <v>1</v>
      </c>
      <c r="HK75" s="154">
        <v>0</v>
      </c>
      <c r="HL75" s="154">
        <v>0</v>
      </c>
      <c r="HM75" s="154">
        <v>0</v>
      </c>
      <c r="HN75" s="155">
        <v>0</v>
      </c>
      <c r="HO75" s="151">
        <v>1</v>
      </c>
      <c r="HP75" s="151">
        <v>3</v>
      </c>
      <c r="HQ75" s="151">
        <v>6</v>
      </c>
      <c r="HR75" s="151">
        <v>0</v>
      </c>
      <c r="HS75" s="151">
        <v>0</v>
      </c>
      <c r="HT75" s="151">
        <v>0</v>
      </c>
      <c r="HU75" s="151">
        <v>0</v>
      </c>
      <c r="HV75" s="151">
        <v>0</v>
      </c>
      <c r="HW75" s="156" t="s">
        <v>288</v>
      </c>
      <c r="HX75" s="151" t="s">
        <v>289</v>
      </c>
      <c r="HY75" s="153">
        <v>3</v>
      </c>
      <c r="HZ75" s="155" t="s">
        <v>290</v>
      </c>
    </row>
    <row r="76" spans="1:234" s="17" customFormat="1" ht="15" customHeight="1" x14ac:dyDescent="0.2">
      <c r="A76" s="145">
        <v>3</v>
      </c>
      <c r="B76" s="151"/>
      <c r="C76" s="146" t="s">
        <v>291</v>
      </c>
      <c r="D76" s="151">
        <v>4</v>
      </c>
      <c r="E76" s="151">
        <v>1</v>
      </c>
      <c r="F76" s="148" t="s">
        <v>292</v>
      </c>
      <c r="G76" s="151">
        <v>2</v>
      </c>
      <c r="H76" s="151"/>
      <c r="I76" s="152">
        <v>1</v>
      </c>
      <c r="J76" s="151"/>
      <c r="K76" s="153">
        <v>3</v>
      </c>
      <c r="L76" s="154">
        <v>1</v>
      </c>
      <c r="M76" s="154">
        <v>11</v>
      </c>
      <c r="N76" s="154">
        <v>9</v>
      </c>
      <c r="O76" s="154">
        <v>8</v>
      </c>
      <c r="P76" s="155">
        <v>4</v>
      </c>
      <c r="Q76" s="151" t="s">
        <v>293</v>
      </c>
      <c r="R76" s="151"/>
      <c r="S76" s="151"/>
      <c r="T76" s="153">
        <v>1</v>
      </c>
      <c r="U76" s="154">
        <v>1</v>
      </c>
      <c r="V76" s="155">
        <v>3</v>
      </c>
      <c r="W76" s="151">
        <v>2</v>
      </c>
      <c r="X76" s="151">
        <v>4</v>
      </c>
      <c r="Y76" s="151">
        <v>5</v>
      </c>
      <c r="Z76" s="153">
        <v>1</v>
      </c>
      <c r="AA76" s="154">
        <v>1</v>
      </c>
      <c r="AB76" s="155">
        <v>1</v>
      </c>
      <c r="AC76" s="151">
        <v>1</v>
      </c>
      <c r="AD76" s="151">
        <v>1</v>
      </c>
      <c r="AE76" s="151">
        <v>1</v>
      </c>
      <c r="AF76" s="153">
        <v>1</v>
      </c>
      <c r="AG76" s="154">
        <v>1</v>
      </c>
      <c r="AH76" s="155">
        <v>1</v>
      </c>
      <c r="AI76" s="151">
        <v>4</v>
      </c>
      <c r="AJ76" s="151">
        <v>4</v>
      </c>
      <c r="AK76" s="151">
        <v>1</v>
      </c>
      <c r="AL76" s="153">
        <v>2</v>
      </c>
      <c r="AM76" s="154">
        <v>2</v>
      </c>
      <c r="AN76" s="155">
        <v>2</v>
      </c>
      <c r="AO76" s="151">
        <v>3</v>
      </c>
      <c r="AP76" s="151">
        <v>4</v>
      </c>
      <c r="AQ76" s="151">
        <v>4</v>
      </c>
      <c r="AR76" s="153">
        <v>3</v>
      </c>
      <c r="AS76" s="154">
        <v>2</v>
      </c>
      <c r="AT76" s="155">
        <v>2</v>
      </c>
      <c r="AU76" s="151">
        <v>3</v>
      </c>
      <c r="AV76" s="151">
        <v>2</v>
      </c>
      <c r="AW76" s="151">
        <v>2</v>
      </c>
      <c r="AX76" s="153">
        <v>0</v>
      </c>
      <c r="AY76" s="154">
        <v>0</v>
      </c>
      <c r="AZ76" s="155">
        <v>0</v>
      </c>
      <c r="BA76" s="154"/>
      <c r="BB76" s="151">
        <v>8</v>
      </c>
      <c r="BC76" s="151">
        <v>4</v>
      </c>
      <c r="BD76" s="151">
        <v>5</v>
      </c>
      <c r="BE76" s="151">
        <v>4</v>
      </c>
      <c r="BF76" s="145"/>
      <c r="BG76" s="153">
        <v>9</v>
      </c>
      <c r="BH76" s="154">
        <v>6</v>
      </c>
      <c r="BI76" s="154">
        <v>5</v>
      </c>
      <c r="BJ76" s="155">
        <v>3</v>
      </c>
      <c r="BK76" s="154"/>
      <c r="BL76" s="151">
        <v>5</v>
      </c>
      <c r="BM76" s="151">
        <v>5</v>
      </c>
      <c r="BN76" s="151">
        <v>6</v>
      </c>
      <c r="BO76" s="151">
        <v>7</v>
      </c>
      <c r="BP76" s="151"/>
      <c r="BQ76" s="153">
        <v>3</v>
      </c>
      <c r="BR76" s="154">
        <v>4</v>
      </c>
      <c r="BS76" s="154">
        <v>4</v>
      </c>
      <c r="BT76" s="155">
        <v>4</v>
      </c>
      <c r="BU76" s="154"/>
      <c r="BV76" s="151">
        <v>3</v>
      </c>
      <c r="BW76" s="151">
        <v>4</v>
      </c>
      <c r="BX76" s="151">
        <v>5</v>
      </c>
      <c r="BY76" s="151">
        <v>5</v>
      </c>
      <c r="BZ76" s="151"/>
      <c r="CA76" s="153">
        <v>1</v>
      </c>
      <c r="CB76" s="154">
        <v>1</v>
      </c>
      <c r="CC76" s="154">
        <v>1</v>
      </c>
      <c r="CD76" s="155">
        <v>1</v>
      </c>
      <c r="CE76" s="154"/>
      <c r="CF76" s="151">
        <v>1</v>
      </c>
      <c r="CG76" s="151">
        <v>2</v>
      </c>
      <c r="CH76" s="151">
        <v>4</v>
      </c>
      <c r="CI76" s="151">
        <v>4</v>
      </c>
      <c r="CJ76" s="156" t="s">
        <v>294</v>
      </c>
      <c r="CK76" s="154"/>
      <c r="CL76" s="151">
        <v>2</v>
      </c>
      <c r="CM76" s="151">
        <v>2</v>
      </c>
      <c r="CN76" s="151">
        <v>2</v>
      </c>
      <c r="CO76" s="151">
        <v>2</v>
      </c>
      <c r="CP76" s="151"/>
      <c r="CQ76" s="153">
        <v>4</v>
      </c>
      <c r="CR76" s="154">
        <v>4</v>
      </c>
      <c r="CS76" s="154">
        <v>4</v>
      </c>
      <c r="CT76" s="155">
        <v>4</v>
      </c>
      <c r="CU76" s="154"/>
      <c r="CV76" s="151">
        <v>5</v>
      </c>
      <c r="CW76" s="151">
        <v>5</v>
      </c>
      <c r="CX76" s="151">
        <v>5</v>
      </c>
      <c r="CY76" s="151">
        <v>5</v>
      </c>
      <c r="CZ76" s="145"/>
      <c r="DA76" s="153">
        <v>4</v>
      </c>
      <c r="DB76" s="154">
        <v>4</v>
      </c>
      <c r="DC76" s="154">
        <v>4</v>
      </c>
      <c r="DD76" s="155">
        <v>4</v>
      </c>
      <c r="DE76" s="154"/>
      <c r="DF76" s="151">
        <v>3</v>
      </c>
      <c r="DG76" s="151">
        <v>3</v>
      </c>
      <c r="DH76" s="151">
        <v>3</v>
      </c>
      <c r="DI76" s="151">
        <v>3</v>
      </c>
      <c r="DJ76" s="151"/>
      <c r="DK76" s="153">
        <v>3</v>
      </c>
      <c r="DL76" s="154">
        <v>3</v>
      </c>
      <c r="DM76" s="154">
        <v>3</v>
      </c>
      <c r="DN76" s="155">
        <v>3</v>
      </c>
      <c r="DO76" s="154"/>
      <c r="DP76" s="151">
        <v>2</v>
      </c>
      <c r="DQ76" s="151">
        <v>2</v>
      </c>
      <c r="DR76" s="151">
        <v>2</v>
      </c>
      <c r="DS76" s="151">
        <v>2</v>
      </c>
      <c r="DT76" s="151"/>
      <c r="DU76" s="153">
        <v>4</v>
      </c>
      <c r="DV76" s="154">
        <v>4</v>
      </c>
      <c r="DW76" s="155">
        <v>3</v>
      </c>
      <c r="DX76" s="151" t="s">
        <v>295</v>
      </c>
      <c r="DY76" s="156" t="s">
        <v>296</v>
      </c>
      <c r="DZ76" s="154"/>
      <c r="EA76" s="151">
        <v>5</v>
      </c>
      <c r="EB76" s="151">
        <v>4</v>
      </c>
      <c r="EC76" s="151">
        <v>7</v>
      </c>
      <c r="ED76" s="151"/>
      <c r="EE76" s="151">
        <v>0</v>
      </c>
      <c r="EF76" s="151"/>
      <c r="EG76" s="153">
        <v>5</v>
      </c>
      <c r="EH76" s="154">
        <v>4</v>
      </c>
      <c r="EI76" s="154">
        <v>7</v>
      </c>
      <c r="EJ76" s="148"/>
      <c r="EK76" s="155">
        <v>0</v>
      </c>
      <c r="EL76" s="154"/>
      <c r="EM76" s="151">
        <v>5</v>
      </c>
      <c r="EN76" s="151">
        <v>4</v>
      </c>
      <c r="EO76" s="151">
        <v>6</v>
      </c>
      <c r="EP76" s="145"/>
      <c r="EQ76" s="151" t="s">
        <v>297</v>
      </c>
      <c r="ER76" s="151"/>
      <c r="ES76" s="153">
        <v>5</v>
      </c>
      <c r="ET76" s="154">
        <v>6</v>
      </c>
      <c r="EU76" s="154">
        <v>7</v>
      </c>
      <c r="EV76" s="148"/>
      <c r="EW76" s="155" t="s">
        <v>298</v>
      </c>
      <c r="EX76" s="154"/>
      <c r="EY76" s="151">
        <v>5</v>
      </c>
      <c r="EZ76" s="151" t="s">
        <v>299</v>
      </c>
      <c r="FA76" s="151"/>
      <c r="FB76" s="153">
        <v>1</v>
      </c>
      <c r="FC76" s="154">
        <v>3</v>
      </c>
      <c r="FD76" s="154">
        <v>5</v>
      </c>
      <c r="FE76" s="154">
        <v>6</v>
      </c>
      <c r="FF76" s="154">
        <v>7</v>
      </c>
      <c r="FG76" s="154">
        <v>0</v>
      </c>
      <c r="FH76" s="154">
        <v>0</v>
      </c>
      <c r="FI76" s="154"/>
      <c r="FJ76" s="155" t="s">
        <v>300</v>
      </c>
      <c r="FK76" s="154"/>
      <c r="FL76" s="151">
        <v>8</v>
      </c>
      <c r="FM76" s="151">
        <v>0</v>
      </c>
      <c r="FN76" s="151">
        <v>0</v>
      </c>
      <c r="FO76" s="151">
        <v>0</v>
      </c>
      <c r="FP76" s="151">
        <v>0</v>
      </c>
      <c r="FQ76" s="151">
        <v>0</v>
      </c>
      <c r="FR76" s="151">
        <v>0</v>
      </c>
      <c r="FS76" s="151">
        <v>0</v>
      </c>
      <c r="FT76" s="151"/>
      <c r="FU76" s="151" t="s">
        <v>301</v>
      </c>
      <c r="FV76" s="151"/>
      <c r="FW76" s="153">
        <v>1</v>
      </c>
      <c r="FX76" s="155" t="s">
        <v>302</v>
      </c>
      <c r="FY76" s="154"/>
      <c r="FZ76" s="151">
        <v>1</v>
      </c>
      <c r="GA76" s="151">
        <v>0</v>
      </c>
      <c r="GB76" s="153">
        <v>1</v>
      </c>
      <c r="GC76" s="154">
        <v>0</v>
      </c>
      <c r="GD76" s="154">
        <v>0</v>
      </c>
      <c r="GE76" s="154">
        <v>0</v>
      </c>
      <c r="GF76" s="155">
        <v>0</v>
      </c>
      <c r="GG76" s="153">
        <v>2</v>
      </c>
      <c r="GH76" s="154">
        <v>2</v>
      </c>
      <c r="GI76" s="154">
        <v>0</v>
      </c>
      <c r="GJ76" s="155" t="s">
        <v>265</v>
      </c>
      <c r="GK76" s="151">
        <v>4</v>
      </c>
      <c r="GL76" s="151">
        <v>4</v>
      </c>
      <c r="GM76" s="151">
        <v>4</v>
      </c>
      <c r="GN76" s="151" t="s">
        <v>265</v>
      </c>
      <c r="GO76" s="153">
        <v>3</v>
      </c>
      <c r="GP76" s="155">
        <v>0</v>
      </c>
      <c r="GQ76" s="151">
        <v>4</v>
      </c>
      <c r="GR76" s="151" t="s">
        <v>303</v>
      </c>
      <c r="GS76" s="153">
        <v>0</v>
      </c>
      <c r="GT76" s="154">
        <v>0</v>
      </c>
      <c r="GU76" s="154">
        <v>0</v>
      </c>
      <c r="GV76" s="154">
        <v>0</v>
      </c>
      <c r="GW76" s="154">
        <v>0</v>
      </c>
      <c r="GX76" s="155" t="s">
        <v>304</v>
      </c>
      <c r="GY76" s="151" t="s">
        <v>305</v>
      </c>
      <c r="GZ76" s="153">
        <v>1</v>
      </c>
      <c r="HA76" s="154">
        <v>1</v>
      </c>
      <c r="HB76" s="154">
        <v>0</v>
      </c>
      <c r="HC76" s="154">
        <v>0</v>
      </c>
      <c r="HD76" s="155">
        <v>0</v>
      </c>
      <c r="HE76" s="151">
        <v>1</v>
      </c>
      <c r="HF76" s="151">
        <v>1</v>
      </c>
      <c r="HG76" s="151">
        <v>0</v>
      </c>
      <c r="HH76" s="151">
        <v>0</v>
      </c>
      <c r="HI76" s="151">
        <v>0</v>
      </c>
      <c r="HJ76" s="153">
        <v>1</v>
      </c>
      <c r="HK76" s="154">
        <v>2</v>
      </c>
      <c r="HL76" s="154">
        <v>1</v>
      </c>
      <c r="HM76" s="154">
        <v>0</v>
      </c>
      <c r="HN76" s="155" t="s">
        <v>306</v>
      </c>
      <c r="HO76" s="151">
        <v>1</v>
      </c>
      <c r="HP76" s="151">
        <v>2</v>
      </c>
      <c r="HQ76" s="151">
        <v>0</v>
      </c>
      <c r="HR76" s="151">
        <v>0</v>
      </c>
      <c r="HS76" s="151">
        <v>0</v>
      </c>
      <c r="HT76" s="151">
        <v>0</v>
      </c>
      <c r="HU76" s="151">
        <v>0</v>
      </c>
      <c r="HV76" s="151" t="s">
        <v>307</v>
      </c>
      <c r="HW76" s="156">
        <v>0</v>
      </c>
      <c r="HX76" s="151" t="s">
        <v>308</v>
      </c>
      <c r="HY76" s="153">
        <v>10</v>
      </c>
      <c r="HZ76" s="155" t="s">
        <v>309</v>
      </c>
    </row>
    <row r="77" spans="1:234" s="17" customFormat="1" ht="15" customHeight="1" x14ac:dyDescent="0.2">
      <c r="A77" s="151">
        <v>4</v>
      </c>
      <c r="B77" s="151"/>
      <c r="C77" s="146" t="s">
        <v>310</v>
      </c>
      <c r="D77" s="151">
        <v>4</v>
      </c>
      <c r="E77" s="151">
        <v>1</v>
      </c>
      <c r="F77" s="148" t="s">
        <v>292</v>
      </c>
      <c r="G77" s="151">
        <v>2</v>
      </c>
      <c r="H77" s="151"/>
      <c r="I77" s="152">
        <v>2</v>
      </c>
      <c r="J77" s="151"/>
      <c r="K77" s="153">
        <v>4</v>
      </c>
      <c r="L77" s="148">
        <v>5</v>
      </c>
      <c r="M77" s="148">
        <v>2</v>
      </c>
      <c r="N77" s="148">
        <v>6</v>
      </c>
      <c r="O77" s="148">
        <v>10</v>
      </c>
      <c r="P77" s="155">
        <v>11</v>
      </c>
      <c r="Q77" s="151" t="s">
        <v>311</v>
      </c>
      <c r="R77" s="151"/>
      <c r="S77" s="151"/>
      <c r="T77" s="153">
        <v>3</v>
      </c>
      <c r="U77" s="148">
        <v>2</v>
      </c>
      <c r="V77" s="155">
        <v>1</v>
      </c>
      <c r="W77" s="148">
        <v>5</v>
      </c>
      <c r="X77" s="148">
        <v>4</v>
      </c>
      <c r="Y77" s="148">
        <v>3</v>
      </c>
      <c r="Z77" s="153">
        <v>3</v>
      </c>
      <c r="AA77" s="148">
        <v>2</v>
      </c>
      <c r="AB77" s="155">
        <v>1</v>
      </c>
      <c r="AC77" s="148">
        <v>3</v>
      </c>
      <c r="AD77" s="148">
        <v>2</v>
      </c>
      <c r="AE77" s="148">
        <v>1</v>
      </c>
      <c r="AF77" s="153">
        <v>3</v>
      </c>
      <c r="AG77" s="148">
        <v>2</v>
      </c>
      <c r="AH77" s="155">
        <v>1</v>
      </c>
      <c r="AI77" s="148">
        <v>4</v>
      </c>
      <c r="AJ77" s="148">
        <v>2</v>
      </c>
      <c r="AK77" s="148">
        <v>1</v>
      </c>
      <c r="AL77" s="153">
        <v>4</v>
      </c>
      <c r="AM77" s="148">
        <v>3</v>
      </c>
      <c r="AN77" s="155">
        <v>2</v>
      </c>
      <c r="AO77" s="148">
        <v>3</v>
      </c>
      <c r="AP77" s="148">
        <v>3</v>
      </c>
      <c r="AQ77" s="148">
        <v>2</v>
      </c>
      <c r="AR77" s="153">
        <v>5</v>
      </c>
      <c r="AS77" s="148">
        <v>4</v>
      </c>
      <c r="AT77" s="155">
        <v>3</v>
      </c>
      <c r="AU77" s="148">
        <v>5</v>
      </c>
      <c r="AV77" s="148">
        <v>4</v>
      </c>
      <c r="AW77" s="148">
        <v>3</v>
      </c>
      <c r="AX77" s="153" t="s">
        <v>312</v>
      </c>
      <c r="AY77" s="148" t="s">
        <v>313</v>
      </c>
      <c r="AZ77" s="155" t="s">
        <v>314</v>
      </c>
      <c r="BA77" s="154"/>
      <c r="BB77" s="148">
        <v>2</v>
      </c>
      <c r="BC77" s="148">
        <v>1</v>
      </c>
      <c r="BD77" s="148">
        <v>1</v>
      </c>
      <c r="BE77" s="148">
        <v>1</v>
      </c>
      <c r="BF77" s="148"/>
      <c r="BG77" s="153">
        <v>8</v>
      </c>
      <c r="BH77" s="148">
        <v>6</v>
      </c>
      <c r="BI77" s="148">
        <v>4</v>
      </c>
      <c r="BJ77" s="155">
        <v>3</v>
      </c>
      <c r="BK77" s="154"/>
      <c r="BL77" s="148">
        <v>2</v>
      </c>
      <c r="BM77" s="148">
        <v>4</v>
      </c>
      <c r="BN77" s="148">
        <v>5</v>
      </c>
      <c r="BO77" s="148">
        <v>6</v>
      </c>
      <c r="BP77" s="148"/>
      <c r="BQ77" s="153">
        <v>1</v>
      </c>
      <c r="BR77" s="148">
        <v>3</v>
      </c>
      <c r="BS77" s="148">
        <v>3</v>
      </c>
      <c r="BT77" s="155">
        <v>4</v>
      </c>
      <c r="BU77" s="154"/>
      <c r="BV77" s="148">
        <v>1</v>
      </c>
      <c r="BW77" s="148">
        <v>3</v>
      </c>
      <c r="BX77" s="148">
        <v>3</v>
      </c>
      <c r="BY77" s="148">
        <v>6</v>
      </c>
      <c r="BZ77" s="148"/>
      <c r="CA77" s="153">
        <v>1</v>
      </c>
      <c r="CB77" s="148">
        <v>2</v>
      </c>
      <c r="CC77" s="148">
        <v>4</v>
      </c>
      <c r="CD77" s="155">
        <v>4</v>
      </c>
      <c r="CE77" s="154"/>
      <c r="CF77" s="148">
        <v>1</v>
      </c>
      <c r="CG77" s="148">
        <v>1</v>
      </c>
      <c r="CH77" s="148">
        <v>4</v>
      </c>
      <c r="CI77" s="148">
        <v>4</v>
      </c>
      <c r="CJ77" s="156" t="s">
        <v>315</v>
      </c>
      <c r="CK77" s="154"/>
      <c r="CL77" s="148">
        <v>2</v>
      </c>
      <c r="CM77" s="148">
        <v>2</v>
      </c>
      <c r="CN77" s="148">
        <v>1</v>
      </c>
      <c r="CO77" s="148">
        <v>5</v>
      </c>
      <c r="CP77" s="148"/>
      <c r="CQ77" s="153">
        <v>4</v>
      </c>
      <c r="CR77" s="148">
        <v>4</v>
      </c>
      <c r="CS77" s="148">
        <v>4</v>
      </c>
      <c r="CT77" s="155">
        <v>4</v>
      </c>
      <c r="CU77" s="154"/>
      <c r="CV77" s="148">
        <v>5</v>
      </c>
      <c r="CW77" s="148">
        <v>5</v>
      </c>
      <c r="CX77" s="148">
        <v>5</v>
      </c>
      <c r="CY77" s="148">
        <v>5</v>
      </c>
      <c r="CZ77" s="148"/>
      <c r="DA77" s="153">
        <v>5</v>
      </c>
      <c r="DB77" s="148">
        <v>5</v>
      </c>
      <c r="DC77" s="148">
        <v>5</v>
      </c>
      <c r="DD77" s="155">
        <v>5</v>
      </c>
      <c r="DE77" s="154"/>
      <c r="DF77" s="148">
        <v>4</v>
      </c>
      <c r="DG77" s="148">
        <v>4</v>
      </c>
      <c r="DH77" s="148">
        <v>3</v>
      </c>
      <c r="DI77" s="148">
        <v>3</v>
      </c>
      <c r="DJ77" s="148"/>
      <c r="DK77" s="153">
        <v>4</v>
      </c>
      <c r="DL77" s="148">
        <v>4</v>
      </c>
      <c r="DM77" s="148">
        <v>2</v>
      </c>
      <c r="DN77" s="155">
        <v>2</v>
      </c>
      <c r="DO77" s="154"/>
      <c r="DP77" s="148">
        <v>5</v>
      </c>
      <c r="DQ77" s="148">
        <v>5</v>
      </c>
      <c r="DR77" s="148">
        <v>5</v>
      </c>
      <c r="DS77" s="148">
        <v>5</v>
      </c>
      <c r="DT77" s="148"/>
      <c r="DU77" s="153">
        <v>4</v>
      </c>
      <c r="DV77" s="148">
        <v>3</v>
      </c>
      <c r="DW77" s="155">
        <v>2</v>
      </c>
      <c r="DX77" s="151" t="s">
        <v>316</v>
      </c>
      <c r="DY77" s="156" t="s">
        <v>317</v>
      </c>
      <c r="DZ77" s="154"/>
      <c r="EA77" s="148">
        <v>2</v>
      </c>
      <c r="EB77" s="148">
        <v>3</v>
      </c>
      <c r="EC77" s="148">
        <v>4</v>
      </c>
      <c r="ED77" s="148"/>
      <c r="EE77" s="148">
        <v>0</v>
      </c>
      <c r="EF77" s="148"/>
      <c r="EG77" s="153">
        <v>2</v>
      </c>
      <c r="EH77" s="148">
        <v>3</v>
      </c>
      <c r="EI77" s="148">
        <v>4</v>
      </c>
      <c r="EJ77" s="148"/>
      <c r="EK77" s="155">
        <v>0</v>
      </c>
      <c r="EL77" s="154"/>
      <c r="EM77" s="148">
        <v>2</v>
      </c>
      <c r="EN77" s="148">
        <v>3</v>
      </c>
      <c r="EO77" s="148">
        <v>4</v>
      </c>
      <c r="EP77" s="148"/>
      <c r="EQ77" s="148">
        <v>0</v>
      </c>
      <c r="ER77" s="148"/>
      <c r="ES77" s="153">
        <v>2</v>
      </c>
      <c r="ET77" s="148">
        <v>4</v>
      </c>
      <c r="EU77" s="148">
        <v>7</v>
      </c>
      <c r="EV77" s="148"/>
      <c r="EW77" s="155" t="s">
        <v>318</v>
      </c>
      <c r="EX77" s="154"/>
      <c r="EY77" s="148">
        <v>1</v>
      </c>
      <c r="EZ77" s="148">
        <v>0</v>
      </c>
      <c r="FA77" s="148"/>
      <c r="FB77" s="153">
        <v>3</v>
      </c>
      <c r="FC77" s="148">
        <v>4</v>
      </c>
      <c r="FD77" s="148">
        <v>0</v>
      </c>
      <c r="FE77" s="148">
        <v>0</v>
      </c>
      <c r="FF77" s="148">
        <v>0</v>
      </c>
      <c r="FG77" s="148">
        <v>0</v>
      </c>
      <c r="FH77" s="148">
        <v>0</v>
      </c>
      <c r="FI77" s="148"/>
      <c r="FJ77" s="155">
        <v>0</v>
      </c>
      <c r="FK77" s="154"/>
      <c r="FL77" s="148">
        <v>1</v>
      </c>
      <c r="FM77" s="148">
        <v>2</v>
      </c>
      <c r="FN77" s="148">
        <v>4</v>
      </c>
      <c r="FO77" s="148">
        <v>7</v>
      </c>
      <c r="FP77" s="148">
        <v>0</v>
      </c>
      <c r="FQ77" s="148">
        <v>0</v>
      </c>
      <c r="FR77" s="148">
        <v>0</v>
      </c>
      <c r="FS77" s="148">
        <v>0</v>
      </c>
      <c r="FT77" s="148"/>
      <c r="FU77" s="148">
        <v>0</v>
      </c>
      <c r="FV77" s="148"/>
      <c r="FW77" s="153">
        <v>2</v>
      </c>
      <c r="FX77" s="155">
        <v>0</v>
      </c>
      <c r="FY77" s="154"/>
      <c r="FZ77" s="148">
        <v>5</v>
      </c>
      <c r="GA77" s="148">
        <v>0</v>
      </c>
      <c r="GB77" s="153">
        <v>1</v>
      </c>
      <c r="GC77" s="148">
        <v>0</v>
      </c>
      <c r="GD77" s="148">
        <v>0</v>
      </c>
      <c r="GE77" s="148">
        <v>0</v>
      </c>
      <c r="GF77" s="155">
        <v>0</v>
      </c>
      <c r="GG77" s="153">
        <v>4</v>
      </c>
      <c r="GH77" s="148">
        <v>4</v>
      </c>
      <c r="GI77" s="148">
        <v>0</v>
      </c>
      <c r="GJ77" s="155">
        <v>0</v>
      </c>
      <c r="GK77" s="148">
        <v>4</v>
      </c>
      <c r="GL77" s="148">
        <v>4</v>
      </c>
      <c r="GM77" s="148">
        <v>0</v>
      </c>
      <c r="GN77" s="148">
        <v>0</v>
      </c>
      <c r="GO77" s="153">
        <v>2</v>
      </c>
      <c r="GP77" s="155">
        <v>0</v>
      </c>
      <c r="GQ77" s="148">
        <v>2</v>
      </c>
      <c r="GR77" s="148">
        <v>0</v>
      </c>
      <c r="GS77" s="153">
        <v>3</v>
      </c>
      <c r="GT77" s="148">
        <v>2</v>
      </c>
      <c r="GU77" s="148">
        <v>1</v>
      </c>
      <c r="GV77" s="148">
        <v>7</v>
      </c>
      <c r="GW77" s="148">
        <v>8</v>
      </c>
      <c r="GX77" s="155">
        <v>0</v>
      </c>
      <c r="GY77" s="151" t="s">
        <v>319</v>
      </c>
      <c r="GZ77" s="153">
        <v>0</v>
      </c>
      <c r="HA77" s="148">
        <v>0</v>
      </c>
      <c r="HB77" s="148">
        <v>0</v>
      </c>
      <c r="HC77" s="148">
        <v>0</v>
      </c>
      <c r="HD77" s="155">
        <v>0</v>
      </c>
      <c r="HE77" s="148">
        <v>0</v>
      </c>
      <c r="HF77" s="148">
        <v>1</v>
      </c>
      <c r="HG77" s="148">
        <v>2</v>
      </c>
      <c r="HH77" s="148">
        <v>0</v>
      </c>
      <c r="HI77" s="148">
        <v>0</v>
      </c>
      <c r="HJ77" s="153">
        <v>2</v>
      </c>
      <c r="HK77" s="148">
        <v>0</v>
      </c>
      <c r="HL77" s="148">
        <v>0</v>
      </c>
      <c r="HM77" s="148">
        <v>0</v>
      </c>
      <c r="HN77" s="155">
        <v>0</v>
      </c>
      <c r="HO77" s="148">
        <v>1</v>
      </c>
      <c r="HP77" s="148">
        <v>2</v>
      </c>
      <c r="HQ77" s="148">
        <v>4</v>
      </c>
      <c r="HR77" s="148">
        <v>0</v>
      </c>
      <c r="HS77" s="148">
        <v>0</v>
      </c>
      <c r="HT77" s="148">
        <v>0</v>
      </c>
      <c r="HU77" s="148">
        <v>0</v>
      </c>
      <c r="HV77" s="148">
        <v>0</v>
      </c>
      <c r="HW77" s="156" t="s">
        <v>320</v>
      </c>
      <c r="HX77" s="151" t="s">
        <v>321</v>
      </c>
      <c r="HY77" s="153">
        <v>5</v>
      </c>
      <c r="HZ77" s="155" t="s">
        <v>322</v>
      </c>
    </row>
    <row r="78" spans="1:234" s="17" customFormat="1" ht="15" customHeight="1" x14ac:dyDescent="0.2">
      <c r="A78" s="145">
        <v>5</v>
      </c>
      <c r="B78" s="151"/>
      <c r="C78" s="146" t="s">
        <v>323</v>
      </c>
      <c r="D78" s="151">
        <v>4</v>
      </c>
      <c r="E78" s="151">
        <v>1</v>
      </c>
      <c r="F78" s="157" t="s">
        <v>324</v>
      </c>
      <c r="G78" s="151">
        <v>3</v>
      </c>
      <c r="H78" s="151"/>
      <c r="I78" s="152">
        <v>1</v>
      </c>
      <c r="J78" s="151"/>
      <c r="K78" s="153">
        <v>3</v>
      </c>
      <c r="L78" s="154">
        <v>7</v>
      </c>
      <c r="M78" s="154">
        <v>8</v>
      </c>
      <c r="N78" s="154">
        <v>11</v>
      </c>
      <c r="O78" s="154">
        <v>5</v>
      </c>
      <c r="P78" s="155">
        <v>6</v>
      </c>
      <c r="Q78" s="151"/>
      <c r="R78" s="151"/>
      <c r="S78" s="151"/>
      <c r="T78" s="153">
        <v>1</v>
      </c>
      <c r="U78" s="154">
        <v>1</v>
      </c>
      <c r="V78" s="155">
        <v>3</v>
      </c>
      <c r="W78" s="151">
        <v>1</v>
      </c>
      <c r="X78" s="151">
        <v>1</v>
      </c>
      <c r="Y78" s="151">
        <v>3</v>
      </c>
      <c r="Z78" s="153">
        <v>3</v>
      </c>
      <c r="AA78" s="154">
        <v>3</v>
      </c>
      <c r="AB78" s="155">
        <v>3</v>
      </c>
      <c r="AC78" s="151">
        <v>4</v>
      </c>
      <c r="AD78" s="151">
        <v>3</v>
      </c>
      <c r="AE78" s="151">
        <v>2</v>
      </c>
      <c r="AF78" s="153">
        <v>4</v>
      </c>
      <c r="AG78" s="154">
        <v>3</v>
      </c>
      <c r="AH78" s="155">
        <v>2</v>
      </c>
      <c r="AI78" s="151">
        <v>3</v>
      </c>
      <c r="AJ78" s="151">
        <v>3</v>
      </c>
      <c r="AK78" s="151">
        <v>2</v>
      </c>
      <c r="AL78" s="153">
        <v>2</v>
      </c>
      <c r="AM78" s="154">
        <v>2</v>
      </c>
      <c r="AN78" s="155">
        <v>2</v>
      </c>
      <c r="AO78" s="151">
        <v>2</v>
      </c>
      <c r="AP78" s="151">
        <v>2</v>
      </c>
      <c r="AQ78" s="151">
        <v>2</v>
      </c>
      <c r="AR78" s="153">
        <v>3</v>
      </c>
      <c r="AS78" s="154">
        <v>3</v>
      </c>
      <c r="AT78" s="155">
        <v>2</v>
      </c>
      <c r="AU78" s="151">
        <v>3</v>
      </c>
      <c r="AV78" s="151">
        <v>3</v>
      </c>
      <c r="AW78" s="151">
        <v>3</v>
      </c>
      <c r="AX78" s="153">
        <v>0</v>
      </c>
      <c r="AY78" s="154">
        <v>0</v>
      </c>
      <c r="AZ78" s="155">
        <v>0</v>
      </c>
      <c r="BA78" s="154"/>
      <c r="BB78" s="151">
        <v>2</v>
      </c>
      <c r="BC78" s="151">
        <v>4</v>
      </c>
      <c r="BD78" s="151">
        <v>4</v>
      </c>
      <c r="BE78" s="151">
        <v>5</v>
      </c>
      <c r="BF78" s="145"/>
      <c r="BG78" s="153">
        <v>3</v>
      </c>
      <c r="BH78" s="154">
        <v>3</v>
      </c>
      <c r="BI78" s="154">
        <v>5</v>
      </c>
      <c r="BJ78" s="155">
        <v>8</v>
      </c>
      <c r="BK78" s="154"/>
      <c r="BL78" s="151">
        <v>2</v>
      </c>
      <c r="BM78" s="151">
        <v>3</v>
      </c>
      <c r="BN78" s="151">
        <v>5</v>
      </c>
      <c r="BO78" s="151">
        <v>5</v>
      </c>
      <c r="BP78" s="151"/>
      <c r="BQ78" s="153">
        <v>0</v>
      </c>
      <c r="BR78" s="154">
        <v>1</v>
      </c>
      <c r="BS78" s="154">
        <v>1</v>
      </c>
      <c r="BT78" s="155">
        <v>1</v>
      </c>
      <c r="BU78" s="154"/>
      <c r="BV78" s="151">
        <v>3</v>
      </c>
      <c r="BW78" s="151">
        <v>3</v>
      </c>
      <c r="BX78" s="151">
        <v>3</v>
      </c>
      <c r="BY78" s="151">
        <v>4</v>
      </c>
      <c r="BZ78" s="151"/>
      <c r="CA78" s="153">
        <v>1</v>
      </c>
      <c r="CB78" s="154">
        <v>2</v>
      </c>
      <c r="CC78" s="154">
        <v>3</v>
      </c>
      <c r="CD78" s="155">
        <v>4</v>
      </c>
      <c r="CE78" s="154"/>
      <c r="CF78" s="151">
        <v>2</v>
      </c>
      <c r="CG78" s="151">
        <v>3</v>
      </c>
      <c r="CH78" s="151">
        <v>4</v>
      </c>
      <c r="CI78" s="151">
        <v>4</v>
      </c>
      <c r="CJ78" s="156" t="s">
        <v>325</v>
      </c>
      <c r="CK78" s="154"/>
      <c r="CL78" s="151">
        <v>2</v>
      </c>
      <c r="CM78" s="151">
        <v>2</v>
      </c>
      <c r="CN78" s="151">
        <v>4</v>
      </c>
      <c r="CO78" s="151">
        <v>4</v>
      </c>
      <c r="CP78" s="151"/>
      <c r="CQ78" s="153">
        <v>2</v>
      </c>
      <c r="CR78" s="154">
        <v>2</v>
      </c>
      <c r="CS78" s="154">
        <v>3</v>
      </c>
      <c r="CT78" s="155">
        <v>4</v>
      </c>
      <c r="CU78" s="154"/>
      <c r="CV78" s="151">
        <v>2</v>
      </c>
      <c r="CW78" s="151">
        <v>2</v>
      </c>
      <c r="CX78" s="151">
        <v>3</v>
      </c>
      <c r="CY78" s="151">
        <v>4</v>
      </c>
      <c r="CZ78" s="145"/>
      <c r="DA78" s="153">
        <v>2</v>
      </c>
      <c r="DB78" s="154">
        <v>2</v>
      </c>
      <c r="DC78" s="154">
        <v>3</v>
      </c>
      <c r="DD78" s="155">
        <v>4</v>
      </c>
      <c r="DE78" s="154"/>
      <c r="DF78" s="151">
        <v>3</v>
      </c>
      <c r="DG78" s="151">
        <v>3</v>
      </c>
      <c r="DH78" s="151">
        <v>2</v>
      </c>
      <c r="DI78" s="151">
        <v>2</v>
      </c>
      <c r="DJ78" s="151"/>
      <c r="DK78" s="153">
        <v>3</v>
      </c>
      <c r="DL78" s="154">
        <v>3</v>
      </c>
      <c r="DM78" s="154">
        <v>3</v>
      </c>
      <c r="DN78" s="155">
        <v>3</v>
      </c>
      <c r="DO78" s="154"/>
      <c r="DP78" s="151">
        <v>3</v>
      </c>
      <c r="DQ78" s="151">
        <v>3</v>
      </c>
      <c r="DR78" s="151">
        <v>3</v>
      </c>
      <c r="DS78" s="151">
        <v>3</v>
      </c>
      <c r="DT78" s="151"/>
      <c r="DU78" s="153">
        <v>3</v>
      </c>
      <c r="DV78" s="154">
        <v>3</v>
      </c>
      <c r="DW78" s="155">
        <v>3</v>
      </c>
      <c r="DX78" s="151">
        <v>0</v>
      </c>
      <c r="DY78" s="156">
        <v>0</v>
      </c>
      <c r="DZ78" s="154"/>
      <c r="EA78" s="151">
        <v>1</v>
      </c>
      <c r="EB78" s="151">
        <v>2</v>
      </c>
      <c r="EC78" s="151">
        <v>5</v>
      </c>
      <c r="ED78" s="151"/>
      <c r="EE78" s="151">
        <v>0</v>
      </c>
      <c r="EF78" s="151"/>
      <c r="EG78" s="153">
        <v>1</v>
      </c>
      <c r="EH78" s="154">
        <v>2</v>
      </c>
      <c r="EI78" s="154">
        <v>5</v>
      </c>
      <c r="EJ78" s="148"/>
      <c r="EK78" s="155">
        <v>0</v>
      </c>
      <c r="EL78" s="154"/>
      <c r="EM78" s="151">
        <v>2</v>
      </c>
      <c r="EN78" s="151">
        <v>4</v>
      </c>
      <c r="EO78" s="151">
        <v>5</v>
      </c>
      <c r="EP78" s="145"/>
      <c r="EQ78" s="151">
        <v>0</v>
      </c>
      <c r="ER78" s="151"/>
      <c r="ES78" s="153">
        <v>2</v>
      </c>
      <c r="ET78" s="154">
        <v>4</v>
      </c>
      <c r="EU78" s="154">
        <v>5</v>
      </c>
      <c r="EV78" s="148"/>
      <c r="EW78" s="155">
        <v>0</v>
      </c>
      <c r="EX78" s="154"/>
      <c r="EY78" s="151">
        <v>2</v>
      </c>
      <c r="EZ78" s="151">
        <v>0</v>
      </c>
      <c r="FA78" s="151"/>
      <c r="FB78" s="153">
        <v>1</v>
      </c>
      <c r="FC78" s="154">
        <v>3</v>
      </c>
      <c r="FD78" s="154">
        <v>6</v>
      </c>
      <c r="FE78" s="154">
        <v>0</v>
      </c>
      <c r="FF78" s="154">
        <v>0</v>
      </c>
      <c r="FG78" s="154">
        <v>0</v>
      </c>
      <c r="FH78" s="154">
        <v>0</v>
      </c>
      <c r="FI78" s="154"/>
      <c r="FJ78" s="155">
        <v>0</v>
      </c>
      <c r="FK78" s="154"/>
      <c r="FL78" s="151">
        <v>1</v>
      </c>
      <c r="FM78" s="151">
        <v>2</v>
      </c>
      <c r="FN78" s="151">
        <v>4</v>
      </c>
      <c r="FO78" s="151">
        <v>7</v>
      </c>
      <c r="FP78" s="151">
        <v>0</v>
      </c>
      <c r="FQ78" s="151">
        <v>0</v>
      </c>
      <c r="FR78" s="151">
        <v>0</v>
      </c>
      <c r="FS78" s="151">
        <v>0</v>
      </c>
      <c r="FT78" s="151"/>
      <c r="FU78" s="151">
        <v>0</v>
      </c>
      <c r="FV78" s="151"/>
      <c r="FW78" s="153">
        <v>1</v>
      </c>
      <c r="FX78" s="155" t="s">
        <v>326</v>
      </c>
      <c r="FY78" s="154"/>
      <c r="FZ78" s="151">
        <v>5</v>
      </c>
      <c r="GA78" s="151">
        <v>0</v>
      </c>
      <c r="GB78" s="153">
        <v>1</v>
      </c>
      <c r="GC78" s="154">
        <v>0</v>
      </c>
      <c r="GD78" s="154">
        <v>0</v>
      </c>
      <c r="GE78" s="154">
        <v>0</v>
      </c>
      <c r="GF78" s="155">
        <v>0</v>
      </c>
      <c r="GG78" s="153">
        <v>6</v>
      </c>
      <c r="GH78" s="154">
        <v>0</v>
      </c>
      <c r="GI78" s="154">
        <v>0</v>
      </c>
      <c r="GJ78" s="155" t="s">
        <v>265</v>
      </c>
      <c r="GK78" s="151">
        <v>6</v>
      </c>
      <c r="GL78" s="151">
        <v>0</v>
      </c>
      <c r="GM78" s="151">
        <v>0</v>
      </c>
      <c r="GN78" s="151" t="s">
        <v>265</v>
      </c>
      <c r="GO78" s="153">
        <v>2</v>
      </c>
      <c r="GP78" s="155">
        <v>0</v>
      </c>
      <c r="GQ78" s="151">
        <v>1</v>
      </c>
      <c r="GR78" s="151">
        <v>0</v>
      </c>
      <c r="GS78" s="153">
        <v>7</v>
      </c>
      <c r="GT78" s="154">
        <v>8</v>
      </c>
      <c r="GU78" s="154">
        <v>3</v>
      </c>
      <c r="GV78" s="154">
        <v>2</v>
      </c>
      <c r="GW78" s="154">
        <v>4</v>
      </c>
      <c r="GX78" s="155">
        <v>0</v>
      </c>
      <c r="GY78" s="151" t="s">
        <v>325</v>
      </c>
      <c r="GZ78" s="153">
        <v>0</v>
      </c>
      <c r="HA78" s="154">
        <v>5</v>
      </c>
      <c r="HB78" s="154">
        <v>0</v>
      </c>
      <c r="HC78" s="154">
        <v>0</v>
      </c>
      <c r="HD78" s="155">
        <v>0</v>
      </c>
      <c r="HE78" s="151">
        <v>0</v>
      </c>
      <c r="HF78" s="151">
        <v>5</v>
      </c>
      <c r="HG78" s="151">
        <v>0</v>
      </c>
      <c r="HH78" s="151">
        <v>0</v>
      </c>
      <c r="HI78" s="151">
        <v>0</v>
      </c>
      <c r="HJ78" s="153">
        <v>0</v>
      </c>
      <c r="HK78" s="154">
        <v>0</v>
      </c>
      <c r="HL78" s="154">
        <v>0</v>
      </c>
      <c r="HM78" s="154">
        <v>0</v>
      </c>
      <c r="HN78" s="155">
        <v>0</v>
      </c>
      <c r="HO78" s="151">
        <v>1</v>
      </c>
      <c r="HP78" s="151">
        <v>3</v>
      </c>
      <c r="HQ78" s="151">
        <v>4</v>
      </c>
      <c r="HR78" s="151">
        <v>0</v>
      </c>
      <c r="HS78" s="151">
        <v>0</v>
      </c>
      <c r="HT78" s="151">
        <v>0</v>
      </c>
      <c r="HU78" s="151">
        <v>0</v>
      </c>
      <c r="HV78" s="151">
        <v>0</v>
      </c>
      <c r="HW78" s="156">
        <v>0</v>
      </c>
      <c r="HX78" s="151">
        <v>0</v>
      </c>
      <c r="HY78" s="153">
        <v>20</v>
      </c>
      <c r="HZ78" s="155" t="s">
        <v>327</v>
      </c>
    </row>
    <row r="79" spans="1:234" s="17" customFormat="1" ht="15" customHeight="1" x14ac:dyDescent="0.2">
      <c r="A79" s="151">
        <v>6</v>
      </c>
      <c r="B79" s="151"/>
      <c r="C79" s="146" t="s">
        <v>328</v>
      </c>
      <c r="D79" s="151">
        <v>4</v>
      </c>
      <c r="E79" s="151">
        <v>1</v>
      </c>
      <c r="F79" s="157" t="s">
        <v>324</v>
      </c>
      <c r="G79" s="151">
        <v>3</v>
      </c>
      <c r="H79" s="151"/>
      <c r="I79" s="152">
        <v>2</v>
      </c>
      <c r="J79" s="151"/>
      <c r="K79" s="153">
        <v>7</v>
      </c>
      <c r="L79" s="154">
        <v>3</v>
      </c>
      <c r="M79" s="154">
        <v>8</v>
      </c>
      <c r="N79" s="154">
        <v>5</v>
      </c>
      <c r="O79" s="154">
        <v>6</v>
      </c>
      <c r="P79" s="155">
        <v>4</v>
      </c>
      <c r="Q79" s="151"/>
      <c r="R79" s="151"/>
      <c r="S79" s="151"/>
      <c r="T79" s="153">
        <v>2</v>
      </c>
      <c r="U79" s="154">
        <v>1</v>
      </c>
      <c r="V79" s="155">
        <v>3</v>
      </c>
      <c r="W79" s="151">
        <v>2</v>
      </c>
      <c r="X79" s="151">
        <v>2</v>
      </c>
      <c r="Y79" s="151">
        <v>3</v>
      </c>
      <c r="Z79" s="153">
        <v>5</v>
      </c>
      <c r="AA79" s="154">
        <v>5</v>
      </c>
      <c r="AB79" s="155">
        <v>5</v>
      </c>
      <c r="AC79" s="151">
        <v>5</v>
      </c>
      <c r="AD79" s="151">
        <v>5</v>
      </c>
      <c r="AE79" s="151">
        <v>5</v>
      </c>
      <c r="AF79" s="153">
        <v>5</v>
      </c>
      <c r="AG79" s="154">
        <v>5</v>
      </c>
      <c r="AH79" s="155">
        <v>5</v>
      </c>
      <c r="AI79" s="151">
        <v>5</v>
      </c>
      <c r="AJ79" s="151">
        <v>5</v>
      </c>
      <c r="AK79" s="151">
        <v>5</v>
      </c>
      <c r="AL79" s="153">
        <v>3</v>
      </c>
      <c r="AM79" s="154">
        <v>2</v>
      </c>
      <c r="AN79" s="155">
        <v>1</v>
      </c>
      <c r="AO79" s="151">
        <v>4</v>
      </c>
      <c r="AP79" s="151">
        <v>4</v>
      </c>
      <c r="AQ79" s="151">
        <v>4</v>
      </c>
      <c r="AR79" s="153">
        <v>3</v>
      </c>
      <c r="AS79" s="154">
        <v>3</v>
      </c>
      <c r="AT79" s="155">
        <v>3</v>
      </c>
      <c r="AU79" s="151">
        <v>5</v>
      </c>
      <c r="AV79" s="151">
        <v>5</v>
      </c>
      <c r="AW79" s="151">
        <v>5</v>
      </c>
      <c r="AX79" s="153">
        <v>0</v>
      </c>
      <c r="AY79" s="154">
        <v>0</v>
      </c>
      <c r="AZ79" s="155">
        <v>0</v>
      </c>
      <c r="BA79" s="154"/>
      <c r="BB79" s="151">
        <v>1</v>
      </c>
      <c r="BC79" s="151">
        <v>2</v>
      </c>
      <c r="BD79" s="151">
        <v>3</v>
      </c>
      <c r="BE79" s="151">
        <v>4</v>
      </c>
      <c r="BF79" s="145"/>
      <c r="BG79" s="153">
        <v>8</v>
      </c>
      <c r="BH79" s="154">
        <v>6</v>
      </c>
      <c r="BI79" s="154">
        <v>5</v>
      </c>
      <c r="BJ79" s="155">
        <v>4</v>
      </c>
      <c r="BK79" s="154"/>
      <c r="BL79" s="151">
        <v>0</v>
      </c>
      <c r="BM79" s="151">
        <v>0</v>
      </c>
      <c r="BN79" s="151">
        <v>0</v>
      </c>
      <c r="BO79" s="151">
        <v>3</v>
      </c>
      <c r="BP79" s="151"/>
      <c r="BQ79" s="153">
        <v>0</v>
      </c>
      <c r="BR79" s="154">
        <v>0</v>
      </c>
      <c r="BS79" s="154">
        <v>0</v>
      </c>
      <c r="BT79" s="155">
        <v>0</v>
      </c>
      <c r="BU79" s="154"/>
      <c r="BV79" s="151">
        <v>3</v>
      </c>
      <c r="BW79" s="151">
        <v>4</v>
      </c>
      <c r="BX79" s="151">
        <v>5</v>
      </c>
      <c r="BY79" s="151">
        <v>6</v>
      </c>
      <c r="BZ79" s="151"/>
      <c r="CA79" s="153">
        <v>1</v>
      </c>
      <c r="CB79" s="154">
        <v>1</v>
      </c>
      <c r="CC79" s="154">
        <v>1</v>
      </c>
      <c r="CD79" s="155">
        <v>2</v>
      </c>
      <c r="CE79" s="154"/>
      <c r="CF79" s="151">
        <v>1</v>
      </c>
      <c r="CG79" s="151">
        <v>1</v>
      </c>
      <c r="CH79" s="151">
        <v>1</v>
      </c>
      <c r="CI79" s="151">
        <v>4</v>
      </c>
      <c r="CJ79" s="156">
        <v>0</v>
      </c>
      <c r="CK79" s="154"/>
      <c r="CL79" s="151">
        <v>2</v>
      </c>
      <c r="CM79" s="151">
        <v>2</v>
      </c>
      <c r="CN79" s="151">
        <v>2</v>
      </c>
      <c r="CO79" s="151">
        <v>4</v>
      </c>
      <c r="CP79" s="151"/>
      <c r="CQ79" s="153">
        <v>2</v>
      </c>
      <c r="CR79" s="154">
        <v>2</v>
      </c>
      <c r="CS79" s="154">
        <v>4</v>
      </c>
      <c r="CT79" s="155">
        <v>4</v>
      </c>
      <c r="CU79" s="154"/>
      <c r="CV79" s="151">
        <v>2</v>
      </c>
      <c r="CW79" s="151">
        <v>2</v>
      </c>
      <c r="CX79" s="151">
        <v>4</v>
      </c>
      <c r="CY79" s="151">
        <v>4</v>
      </c>
      <c r="CZ79" s="145"/>
      <c r="DA79" s="153">
        <v>4</v>
      </c>
      <c r="DB79" s="154">
        <v>4</v>
      </c>
      <c r="DC79" s="154">
        <v>4</v>
      </c>
      <c r="DD79" s="155">
        <v>4</v>
      </c>
      <c r="DE79" s="154"/>
      <c r="DF79" s="151">
        <v>4</v>
      </c>
      <c r="DG79" s="151">
        <v>4</v>
      </c>
      <c r="DH79" s="151">
        <v>4</v>
      </c>
      <c r="DI79" s="151">
        <v>3</v>
      </c>
      <c r="DJ79" s="151"/>
      <c r="DK79" s="153">
        <v>4</v>
      </c>
      <c r="DL79" s="154">
        <v>4</v>
      </c>
      <c r="DM79" s="154">
        <v>4</v>
      </c>
      <c r="DN79" s="155">
        <v>3</v>
      </c>
      <c r="DO79" s="154"/>
      <c r="DP79" s="151">
        <v>4</v>
      </c>
      <c r="DQ79" s="151">
        <v>4</v>
      </c>
      <c r="DR79" s="151">
        <v>4</v>
      </c>
      <c r="DS79" s="151">
        <v>4</v>
      </c>
      <c r="DT79" s="151"/>
      <c r="DU79" s="153">
        <v>3</v>
      </c>
      <c r="DV79" s="154">
        <v>3</v>
      </c>
      <c r="DW79" s="155">
        <v>3</v>
      </c>
      <c r="DX79" s="151">
        <v>0</v>
      </c>
      <c r="DY79" s="156">
        <v>0</v>
      </c>
      <c r="DZ79" s="154"/>
      <c r="EA79" s="151">
        <v>4</v>
      </c>
      <c r="EB79" s="151">
        <v>2</v>
      </c>
      <c r="EC79" s="151">
        <v>5</v>
      </c>
      <c r="ED79" s="151"/>
      <c r="EE79" s="151">
        <v>0</v>
      </c>
      <c r="EF79" s="151"/>
      <c r="EG79" s="153">
        <v>4</v>
      </c>
      <c r="EH79" s="154">
        <v>2</v>
      </c>
      <c r="EI79" s="154">
        <v>5</v>
      </c>
      <c r="EJ79" s="148"/>
      <c r="EK79" s="155">
        <v>0</v>
      </c>
      <c r="EL79" s="154"/>
      <c r="EM79" s="151">
        <v>4</v>
      </c>
      <c r="EN79" s="151">
        <v>2</v>
      </c>
      <c r="EO79" s="151">
        <v>5</v>
      </c>
      <c r="EP79" s="145"/>
      <c r="EQ79" s="151">
        <v>0</v>
      </c>
      <c r="ER79" s="151"/>
      <c r="ES79" s="153">
        <v>4</v>
      </c>
      <c r="ET79" s="154">
        <v>2</v>
      </c>
      <c r="EU79" s="154">
        <v>5</v>
      </c>
      <c r="EV79" s="148"/>
      <c r="EW79" s="155">
        <v>0</v>
      </c>
      <c r="EX79" s="154"/>
      <c r="EY79" s="151">
        <v>3</v>
      </c>
      <c r="EZ79" s="151">
        <v>0</v>
      </c>
      <c r="FA79" s="151"/>
      <c r="FB79" s="153">
        <v>1</v>
      </c>
      <c r="FC79" s="154">
        <v>6</v>
      </c>
      <c r="FD79" s="154">
        <v>0</v>
      </c>
      <c r="FE79" s="154">
        <v>0</v>
      </c>
      <c r="FF79" s="154">
        <v>0</v>
      </c>
      <c r="FG79" s="154">
        <v>0</v>
      </c>
      <c r="FH79" s="154">
        <v>0</v>
      </c>
      <c r="FI79" s="154"/>
      <c r="FJ79" s="155">
        <v>0</v>
      </c>
      <c r="FK79" s="154"/>
      <c r="FL79" s="151">
        <v>4</v>
      </c>
      <c r="FM79" s="151">
        <v>0</v>
      </c>
      <c r="FN79" s="151">
        <v>0</v>
      </c>
      <c r="FO79" s="151">
        <v>0</v>
      </c>
      <c r="FP79" s="151">
        <v>0</v>
      </c>
      <c r="FQ79" s="151">
        <v>0</v>
      </c>
      <c r="FR79" s="151">
        <v>0</v>
      </c>
      <c r="FS79" s="151">
        <v>0</v>
      </c>
      <c r="FT79" s="151"/>
      <c r="FU79" s="151">
        <v>0</v>
      </c>
      <c r="FV79" s="151"/>
      <c r="FW79" s="153">
        <v>2</v>
      </c>
      <c r="FX79" s="155">
        <v>0</v>
      </c>
      <c r="FY79" s="154"/>
      <c r="FZ79" s="151">
        <v>4</v>
      </c>
      <c r="GA79" s="151">
        <v>0</v>
      </c>
      <c r="GB79" s="153">
        <v>1</v>
      </c>
      <c r="GC79" s="154">
        <v>0</v>
      </c>
      <c r="GD79" s="154">
        <v>0</v>
      </c>
      <c r="GE79" s="154">
        <v>0</v>
      </c>
      <c r="GF79" s="155">
        <v>0</v>
      </c>
      <c r="GG79" s="153">
        <v>13</v>
      </c>
      <c r="GH79" s="154">
        <v>0</v>
      </c>
      <c r="GI79" s="154">
        <v>0</v>
      </c>
      <c r="GJ79" s="155">
        <v>0</v>
      </c>
      <c r="GK79" s="151">
        <v>6</v>
      </c>
      <c r="GL79" s="151">
        <v>0</v>
      </c>
      <c r="GM79" s="151">
        <v>0</v>
      </c>
      <c r="GN79" s="151">
        <v>0</v>
      </c>
      <c r="GO79" s="153">
        <v>2</v>
      </c>
      <c r="GP79" s="155">
        <v>0</v>
      </c>
      <c r="GQ79" s="151">
        <v>1</v>
      </c>
      <c r="GR79" s="151">
        <v>0</v>
      </c>
      <c r="GS79" s="153">
        <v>3</v>
      </c>
      <c r="GT79" s="154">
        <v>2</v>
      </c>
      <c r="GU79" s="154">
        <v>5</v>
      </c>
      <c r="GV79" s="154">
        <v>6</v>
      </c>
      <c r="GW79" s="154">
        <v>8</v>
      </c>
      <c r="GX79" s="155">
        <v>0</v>
      </c>
      <c r="GY79" s="151">
        <v>0</v>
      </c>
      <c r="GZ79" s="153">
        <v>0</v>
      </c>
      <c r="HA79" s="154">
        <v>2</v>
      </c>
      <c r="HB79" s="154">
        <v>0</v>
      </c>
      <c r="HC79" s="154">
        <v>0</v>
      </c>
      <c r="HD79" s="155">
        <v>0</v>
      </c>
      <c r="HE79" s="151">
        <v>0</v>
      </c>
      <c r="HF79" s="151">
        <v>4</v>
      </c>
      <c r="HG79" s="151">
        <v>0</v>
      </c>
      <c r="HH79" s="151">
        <v>0</v>
      </c>
      <c r="HI79" s="151">
        <v>0</v>
      </c>
      <c r="HJ79" s="153">
        <v>0</v>
      </c>
      <c r="HK79" s="154">
        <v>0</v>
      </c>
      <c r="HL79" s="154">
        <v>0</v>
      </c>
      <c r="HM79" s="154">
        <v>0</v>
      </c>
      <c r="HN79" s="155">
        <v>0</v>
      </c>
      <c r="HO79" s="151">
        <v>1</v>
      </c>
      <c r="HP79" s="151">
        <v>6</v>
      </c>
      <c r="HQ79" s="151">
        <v>7</v>
      </c>
      <c r="HR79" s="151">
        <v>0</v>
      </c>
      <c r="HS79" s="151">
        <v>0</v>
      </c>
      <c r="HT79" s="151">
        <v>0</v>
      </c>
      <c r="HU79" s="151">
        <v>0</v>
      </c>
      <c r="HV79" s="151">
        <v>0</v>
      </c>
      <c r="HW79" s="156">
        <v>0</v>
      </c>
      <c r="HX79" s="151">
        <v>0</v>
      </c>
      <c r="HY79" s="153">
        <v>25</v>
      </c>
      <c r="HZ79" s="155" t="s">
        <v>329</v>
      </c>
    </row>
    <row r="80" spans="1:234" s="17" customFormat="1" ht="15" customHeight="1" x14ac:dyDescent="0.2">
      <c r="A80" s="145">
        <v>7</v>
      </c>
      <c r="B80" s="151"/>
      <c r="C80" s="146" t="s">
        <v>330</v>
      </c>
      <c r="D80" s="151">
        <v>5</v>
      </c>
      <c r="E80" s="151">
        <v>1</v>
      </c>
      <c r="F80" s="157" t="s">
        <v>324</v>
      </c>
      <c r="G80" s="151">
        <v>3</v>
      </c>
      <c r="H80" s="151"/>
      <c r="I80" s="152">
        <v>1</v>
      </c>
      <c r="J80" s="151"/>
      <c r="K80" s="153">
        <v>8</v>
      </c>
      <c r="L80" s="154">
        <v>7</v>
      </c>
      <c r="M80" s="154">
        <v>3</v>
      </c>
      <c r="N80" s="154">
        <v>9</v>
      </c>
      <c r="O80" s="154">
        <v>5</v>
      </c>
      <c r="P80" s="155">
        <v>11</v>
      </c>
      <c r="Q80" s="151"/>
      <c r="R80" s="151"/>
      <c r="S80" s="151"/>
      <c r="T80" s="153">
        <v>1</v>
      </c>
      <c r="U80" s="154">
        <v>1</v>
      </c>
      <c r="V80" s="155">
        <v>2</v>
      </c>
      <c r="W80" s="151">
        <v>3</v>
      </c>
      <c r="X80" s="151">
        <v>1</v>
      </c>
      <c r="Y80" s="151">
        <v>2</v>
      </c>
      <c r="Z80" s="153">
        <v>3</v>
      </c>
      <c r="AA80" s="154">
        <v>1</v>
      </c>
      <c r="AB80" s="155">
        <v>1</v>
      </c>
      <c r="AC80" s="151">
        <v>3</v>
      </c>
      <c r="AD80" s="151">
        <v>3</v>
      </c>
      <c r="AE80" s="151">
        <v>2</v>
      </c>
      <c r="AF80" s="153">
        <v>3</v>
      </c>
      <c r="AG80" s="154">
        <v>3</v>
      </c>
      <c r="AH80" s="155">
        <v>2</v>
      </c>
      <c r="AI80" s="151">
        <v>3</v>
      </c>
      <c r="AJ80" s="151">
        <v>1</v>
      </c>
      <c r="AK80" s="151">
        <v>1</v>
      </c>
      <c r="AL80" s="153">
        <v>1</v>
      </c>
      <c r="AM80" s="154">
        <v>1</v>
      </c>
      <c r="AN80" s="155">
        <v>1</v>
      </c>
      <c r="AO80" s="151">
        <v>1</v>
      </c>
      <c r="AP80" s="151">
        <v>1</v>
      </c>
      <c r="AQ80" s="151">
        <v>2</v>
      </c>
      <c r="AR80" s="153">
        <v>3</v>
      </c>
      <c r="AS80" s="154">
        <v>3</v>
      </c>
      <c r="AT80" s="155">
        <v>1</v>
      </c>
      <c r="AU80" s="151">
        <v>3</v>
      </c>
      <c r="AV80" s="151">
        <v>3</v>
      </c>
      <c r="AW80" s="151">
        <v>3</v>
      </c>
      <c r="AX80" s="153" t="s">
        <v>331</v>
      </c>
      <c r="AY80" s="154" t="s">
        <v>331</v>
      </c>
      <c r="AZ80" s="155" t="s">
        <v>332</v>
      </c>
      <c r="BA80" s="154"/>
      <c r="BB80" s="151">
        <v>2</v>
      </c>
      <c r="BC80" s="151">
        <v>3</v>
      </c>
      <c r="BD80" s="151">
        <v>4</v>
      </c>
      <c r="BE80" s="151">
        <v>4</v>
      </c>
      <c r="BF80" s="145"/>
      <c r="BG80" s="153">
        <v>2</v>
      </c>
      <c r="BH80" s="154">
        <v>3</v>
      </c>
      <c r="BI80" s="154">
        <v>5</v>
      </c>
      <c r="BJ80" s="155">
        <v>7</v>
      </c>
      <c r="BK80" s="154"/>
      <c r="BL80" s="151">
        <v>2</v>
      </c>
      <c r="BM80" s="151">
        <v>3</v>
      </c>
      <c r="BN80" s="151">
        <v>7</v>
      </c>
      <c r="BO80" s="151">
        <v>7</v>
      </c>
      <c r="BP80" s="151"/>
      <c r="BQ80" s="153">
        <v>1</v>
      </c>
      <c r="BR80" s="154">
        <v>1</v>
      </c>
      <c r="BS80" s="154">
        <v>2</v>
      </c>
      <c r="BT80" s="155">
        <v>2</v>
      </c>
      <c r="BU80" s="154"/>
      <c r="BV80" s="151">
        <v>0</v>
      </c>
      <c r="BW80" s="151">
        <v>4</v>
      </c>
      <c r="BX80" s="151">
        <v>5</v>
      </c>
      <c r="BY80" s="151">
        <v>5</v>
      </c>
      <c r="BZ80" s="151"/>
      <c r="CA80" s="153">
        <v>2</v>
      </c>
      <c r="CB80" s="154">
        <v>2</v>
      </c>
      <c r="CC80" s="154">
        <v>2</v>
      </c>
      <c r="CD80" s="155">
        <v>2</v>
      </c>
      <c r="CE80" s="154"/>
      <c r="CF80" s="151">
        <v>1</v>
      </c>
      <c r="CG80" s="151">
        <v>1</v>
      </c>
      <c r="CH80" s="151">
        <v>2</v>
      </c>
      <c r="CI80" s="151">
        <v>4</v>
      </c>
      <c r="CJ80" s="156" t="s">
        <v>333</v>
      </c>
      <c r="CK80" s="154"/>
      <c r="CL80" s="151">
        <v>2</v>
      </c>
      <c r="CM80" s="151">
        <v>2</v>
      </c>
      <c r="CN80" s="151">
        <v>5</v>
      </c>
      <c r="CO80" s="151">
        <v>5</v>
      </c>
      <c r="CP80" s="151"/>
      <c r="CQ80" s="153">
        <v>2</v>
      </c>
      <c r="CR80" s="154">
        <v>2</v>
      </c>
      <c r="CS80" s="154">
        <v>2</v>
      </c>
      <c r="CT80" s="155">
        <v>2</v>
      </c>
      <c r="CU80" s="154"/>
      <c r="CV80" s="151">
        <v>2</v>
      </c>
      <c r="CW80" s="151">
        <v>2</v>
      </c>
      <c r="CX80" s="151">
        <v>2</v>
      </c>
      <c r="CY80" s="151">
        <v>2</v>
      </c>
      <c r="CZ80" s="145"/>
      <c r="DA80" s="153">
        <v>2</v>
      </c>
      <c r="DB80" s="154">
        <v>2</v>
      </c>
      <c r="DC80" s="154">
        <v>5</v>
      </c>
      <c r="DD80" s="155">
        <v>5</v>
      </c>
      <c r="DE80" s="154"/>
      <c r="DF80" s="151">
        <v>2</v>
      </c>
      <c r="DG80" s="151">
        <v>2</v>
      </c>
      <c r="DH80" s="151">
        <v>1</v>
      </c>
      <c r="DI80" s="151">
        <v>1</v>
      </c>
      <c r="DJ80" s="151"/>
      <c r="DK80" s="153">
        <v>4</v>
      </c>
      <c r="DL80" s="154">
        <v>1</v>
      </c>
      <c r="DM80" s="154">
        <v>2</v>
      </c>
      <c r="DN80" s="155">
        <v>2</v>
      </c>
      <c r="DO80" s="154"/>
      <c r="DP80" s="151">
        <v>2</v>
      </c>
      <c r="DQ80" s="151">
        <v>2</v>
      </c>
      <c r="DR80" s="151">
        <v>2</v>
      </c>
      <c r="DS80" s="151">
        <v>2</v>
      </c>
      <c r="DT80" s="151"/>
      <c r="DU80" s="153">
        <v>2</v>
      </c>
      <c r="DV80" s="154">
        <v>2</v>
      </c>
      <c r="DW80" s="155">
        <v>2</v>
      </c>
      <c r="DX80" s="151" t="s">
        <v>334</v>
      </c>
      <c r="DY80" s="156" t="s">
        <v>335</v>
      </c>
      <c r="DZ80" s="154"/>
      <c r="EA80" s="151">
        <v>2</v>
      </c>
      <c r="EB80" s="151">
        <v>4</v>
      </c>
      <c r="EC80" s="151">
        <v>5</v>
      </c>
      <c r="ED80" s="151"/>
      <c r="EE80" s="151">
        <v>0</v>
      </c>
      <c r="EF80" s="151"/>
      <c r="EG80" s="153">
        <v>2</v>
      </c>
      <c r="EH80" s="154">
        <v>4</v>
      </c>
      <c r="EI80" s="154">
        <v>5</v>
      </c>
      <c r="EJ80" s="148"/>
      <c r="EK80" s="155">
        <v>0</v>
      </c>
      <c r="EL80" s="154"/>
      <c r="EM80" s="151">
        <v>3</v>
      </c>
      <c r="EN80" s="151">
        <v>4</v>
      </c>
      <c r="EO80" s="151">
        <v>5</v>
      </c>
      <c r="EP80" s="145"/>
      <c r="EQ80" s="151">
        <v>0</v>
      </c>
      <c r="ER80" s="151"/>
      <c r="ES80" s="153">
        <v>2</v>
      </c>
      <c r="ET80" s="154">
        <v>4</v>
      </c>
      <c r="EU80" s="154">
        <v>7</v>
      </c>
      <c r="EV80" s="148"/>
      <c r="EW80" s="155">
        <v>0</v>
      </c>
      <c r="EX80" s="154"/>
      <c r="EY80" s="151">
        <v>1</v>
      </c>
      <c r="EZ80" s="151">
        <v>0</v>
      </c>
      <c r="FA80" s="151"/>
      <c r="FB80" s="153">
        <v>1</v>
      </c>
      <c r="FC80" s="154">
        <v>3</v>
      </c>
      <c r="FD80" s="154">
        <v>6</v>
      </c>
      <c r="FE80" s="154">
        <v>0</v>
      </c>
      <c r="FF80" s="154">
        <v>0</v>
      </c>
      <c r="FG80" s="154">
        <v>0</v>
      </c>
      <c r="FH80" s="154">
        <v>0</v>
      </c>
      <c r="FI80" s="154"/>
      <c r="FJ80" s="155">
        <v>0</v>
      </c>
      <c r="FK80" s="154"/>
      <c r="FL80" s="151">
        <v>1</v>
      </c>
      <c r="FM80" s="151">
        <v>2</v>
      </c>
      <c r="FN80" s="151">
        <v>3</v>
      </c>
      <c r="FO80" s="151">
        <v>4</v>
      </c>
      <c r="FP80" s="151">
        <v>5</v>
      </c>
      <c r="FQ80" s="151">
        <v>6</v>
      </c>
      <c r="FR80" s="151">
        <v>0</v>
      </c>
      <c r="FS80" s="151">
        <v>0</v>
      </c>
      <c r="FT80" s="151"/>
      <c r="FU80" s="151">
        <v>0</v>
      </c>
      <c r="FV80" s="151"/>
      <c r="FW80" s="153">
        <v>1</v>
      </c>
      <c r="FX80" s="155">
        <v>0</v>
      </c>
      <c r="FY80" s="154"/>
      <c r="FZ80" s="151">
        <v>5</v>
      </c>
      <c r="GA80" s="151">
        <v>0</v>
      </c>
      <c r="GB80" s="153">
        <v>1</v>
      </c>
      <c r="GC80" s="154">
        <v>0</v>
      </c>
      <c r="GD80" s="154">
        <v>0</v>
      </c>
      <c r="GE80" s="154">
        <v>0</v>
      </c>
      <c r="GF80" s="155">
        <v>0</v>
      </c>
      <c r="GG80" s="153">
        <v>10</v>
      </c>
      <c r="GH80" s="154">
        <v>0</v>
      </c>
      <c r="GI80" s="154">
        <v>0</v>
      </c>
      <c r="GJ80" s="155" t="s">
        <v>265</v>
      </c>
      <c r="GK80" s="151">
        <v>6</v>
      </c>
      <c r="GL80" s="151">
        <v>0</v>
      </c>
      <c r="GM80" s="151">
        <v>0</v>
      </c>
      <c r="GN80" s="151" t="s">
        <v>265</v>
      </c>
      <c r="GO80" s="153">
        <v>3</v>
      </c>
      <c r="GP80" s="155">
        <v>0</v>
      </c>
      <c r="GQ80" s="151">
        <v>1</v>
      </c>
      <c r="GR80" s="151">
        <v>0</v>
      </c>
      <c r="GS80" s="153">
        <v>2</v>
      </c>
      <c r="GT80" s="154">
        <v>3</v>
      </c>
      <c r="GU80" s="154">
        <v>5</v>
      </c>
      <c r="GV80" s="154">
        <v>6</v>
      </c>
      <c r="GW80" s="154">
        <v>1</v>
      </c>
      <c r="GX80" s="155">
        <v>0</v>
      </c>
      <c r="GY80" s="151">
        <v>0</v>
      </c>
      <c r="GZ80" s="153">
        <v>0</v>
      </c>
      <c r="HA80" s="154">
        <v>0</v>
      </c>
      <c r="HB80" s="154">
        <v>3</v>
      </c>
      <c r="HC80" s="154">
        <v>0</v>
      </c>
      <c r="HD80" s="155">
        <v>0</v>
      </c>
      <c r="HE80" s="151">
        <v>0</v>
      </c>
      <c r="HF80" s="151">
        <v>2</v>
      </c>
      <c r="HG80" s="151">
        <v>0</v>
      </c>
      <c r="HH80" s="151">
        <v>0</v>
      </c>
      <c r="HI80" s="151">
        <v>0</v>
      </c>
      <c r="HJ80" s="153">
        <v>0</v>
      </c>
      <c r="HK80" s="154">
        <v>0</v>
      </c>
      <c r="HL80" s="154">
        <v>0</v>
      </c>
      <c r="HM80" s="154">
        <v>0</v>
      </c>
      <c r="HN80" s="155">
        <v>0</v>
      </c>
      <c r="HO80" s="151">
        <v>1</v>
      </c>
      <c r="HP80" s="151">
        <v>3</v>
      </c>
      <c r="HQ80" s="151">
        <v>4</v>
      </c>
      <c r="HR80" s="151">
        <v>5</v>
      </c>
      <c r="HS80" s="151">
        <v>6</v>
      </c>
      <c r="HT80" s="151">
        <v>7</v>
      </c>
      <c r="HU80" s="151">
        <v>0</v>
      </c>
      <c r="HV80" s="151">
        <v>0</v>
      </c>
      <c r="HW80" s="165" t="s">
        <v>1120</v>
      </c>
      <c r="HX80" s="151" t="s">
        <v>336</v>
      </c>
      <c r="HY80" s="153">
        <v>5</v>
      </c>
      <c r="HZ80" s="155" t="s">
        <v>337</v>
      </c>
    </row>
    <row r="81" spans="1:234" s="17" customFormat="1" ht="15" customHeight="1" x14ac:dyDescent="0.2">
      <c r="A81" s="151">
        <v>8</v>
      </c>
      <c r="B81" s="151"/>
      <c r="C81" s="146" t="s">
        <v>338</v>
      </c>
      <c r="D81" s="151">
        <v>8</v>
      </c>
      <c r="E81" s="151">
        <v>1</v>
      </c>
      <c r="F81" s="157" t="s">
        <v>324</v>
      </c>
      <c r="G81" s="151">
        <v>3</v>
      </c>
      <c r="H81" s="151"/>
      <c r="I81" s="152">
        <v>2</v>
      </c>
      <c r="J81" s="151"/>
      <c r="K81" s="153">
        <v>8</v>
      </c>
      <c r="L81" s="154">
        <v>7</v>
      </c>
      <c r="M81" s="154">
        <v>9</v>
      </c>
      <c r="N81" s="154">
        <v>1</v>
      </c>
      <c r="O81" s="154">
        <v>6</v>
      </c>
      <c r="P81" s="155">
        <v>5</v>
      </c>
      <c r="Q81" s="151"/>
      <c r="R81" s="151"/>
      <c r="S81" s="151"/>
      <c r="T81" s="153">
        <v>1</v>
      </c>
      <c r="U81" s="154">
        <v>1</v>
      </c>
      <c r="V81" s="155">
        <v>1</v>
      </c>
      <c r="W81" s="151">
        <v>3</v>
      </c>
      <c r="X81" s="151">
        <v>3</v>
      </c>
      <c r="Y81" s="151">
        <v>4</v>
      </c>
      <c r="Z81" s="153">
        <v>5</v>
      </c>
      <c r="AA81" s="154">
        <v>2</v>
      </c>
      <c r="AB81" s="155">
        <v>1</v>
      </c>
      <c r="AC81" s="151">
        <v>5</v>
      </c>
      <c r="AD81" s="151">
        <v>2</v>
      </c>
      <c r="AE81" s="151">
        <v>1</v>
      </c>
      <c r="AF81" s="153">
        <v>5</v>
      </c>
      <c r="AG81" s="154">
        <v>4</v>
      </c>
      <c r="AH81" s="155">
        <v>1</v>
      </c>
      <c r="AI81" s="151">
        <v>5</v>
      </c>
      <c r="AJ81" s="151">
        <v>3</v>
      </c>
      <c r="AK81" s="151">
        <v>2</v>
      </c>
      <c r="AL81" s="153">
        <v>1</v>
      </c>
      <c r="AM81" s="154">
        <v>1</v>
      </c>
      <c r="AN81" s="155">
        <v>1</v>
      </c>
      <c r="AO81" s="151">
        <v>1</v>
      </c>
      <c r="AP81" s="151">
        <v>1</v>
      </c>
      <c r="AQ81" s="151">
        <v>1</v>
      </c>
      <c r="AR81" s="153">
        <v>2</v>
      </c>
      <c r="AS81" s="154">
        <v>1</v>
      </c>
      <c r="AT81" s="155">
        <v>1</v>
      </c>
      <c r="AU81" s="151">
        <v>3</v>
      </c>
      <c r="AV81" s="151">
        <v>3</v>
      </c>
      <c r="AW81" s="151">
        <v>2</v>
      </c>
      <c r="AX81" s="153" t="s">
        <v>339</v>
      </c>
      <c r="AY81" s="154" t="s">
        <v>340</v>
      </c>
      <c r="AZ81" s="155" t="s">
        <v>341</v>
      </c>
      <c r="BA81" s="154"/>
      <c r="BB81" s="151">
        <v>3</v>
      </c>
      <c r="BC81" s="151">
        <v>4</v>
      </c>
      <c r="BD81" s="151">
        <v>5</v>
      </c>
      <c r="BE81" s="151">
        <v>5</v>
      </c>
      <c r="BF81" s="145"/>
      <c r="BG81" s="153">
        <v>2</v>
      </c>
      <c r="BH81" s="154">
        <v>3</v>
      </c>
      <c r="BI81" s="154">
        <v>4</v>
      </c>
      <c r="BJ81" s="155">
        <v>5</v>
      </c>
      <c r="BK81" s="154"/>
      <c r="BL81" s="151">
        <v>2</v>
      </c>
      <c r="BM81" s="151">
        <v>3</v>
      </c>
      <c r="BN81" s="151">
        <v>5</v>
      </c>
      <c r="BO81" s="151">
        <v>5</v>
      </c>
      <c r="BP81" s="151"/>
      <c r="BQ81" s="153">
        <v>1</v>
      </c>
      <c r="BR81" s="154">
        <v>1</v>
      </c>
      <c r="BS81" s="154">
        <v>2</v>
      </c>
      <c r="BT81" s="155">
        <v>3</v>
      </c>
      <c r="BU81" s="154"/>
      <c r="BV81" s="151">
        <v>0</v>
      </c>
      <c r="BW81" s="151">
        <v>1</v>
      </c>
      <c r="BX81" s="151">
        <v>3</v>
      </c>
      <c r="BY81" s="151">
        <v>4</v>
      </c>
      <c r="BZ81" s="151"/>
      <c r="CA81" s="153">
        <v>1</v>
      </c>
      <c r="CB81" s="154">
        <v>2</v>
      </c>
      <c r="CC81" s="154">
        <v>2</v>
      </c>
      <c r="CD81" s="155">
        <v>4</v>
      </c>
      <c r="CE81" s="154"/>
      <c r="CF81" s="151">
        <v>2</v>
      </c>
      <c r="CG81" s="151">
        <v>2</v>
      </c>
      <c r="CH81" s="151">
        <v>3</v>
      </c>
      <c r="CI81" s="151">
        <v>4</v>
      </c>
      <c r="CJ81" s="156" t="s">
        <v>342</v>
      </c>
      <c r="CK81" s="154"/>
      <c r="CL81" s="151">
        <v>1</v>
      </c>
      <c r="CM81" s="151">
        <v>1</v>
      </c>
      <c r="CN81" s="151">
        <v>4</v>
      </c>
      <c r="CO81" s="151">
        <v>4</v>
      </c>
      <c r="CP81" s="151"/>
      <c r="CQ81" s="153">
        <v>2</v>
      </c>
      <c r="CR81" s="154">
        <v>2</v>
      </c>
      <c r="CS81" s="154">
        <v>2</v>
      </c>
      <c r="CT81" s="155">
        <v>2</v>
      </c>
      <c r="CU81" s="154"/>
      <c r="CV81" s="151">
        <v>3</v>
      </c>
      <c r="CW81" s="151">
        <v>3</v>
      </c>
      <c r="CX81" s="151">
        <v>5</v>
      </c>
      <c r="CY81" s="151">
        <v>5</v>
      </c>
      <c r="CZ81" s="145"/>
      <c r="DA81" s="153">
        <v>2</v>
      </c>
      <c r="DB81" s="154">
        <v>3</v>
      </c>
      <c r="DC81" s="154">
        <v>2</v>
      </c>
      <c r="DD81" s="155">
        <v>2</v>
      </c>
      <c r="DE81" s="154"/>
      <c r="DF81" s="151">
        <v>5</v>
      </c>
      <c r="DG81" s="151">
        <v>4</v>
      </c>
      <c r="DH81" s="151">
        <v>3</v>
      </c>
      <c r="DI81" s="151">
        <v>3</v>
      </c>
      <c r="DJ81" s="151"/>
      <c r="DK81" s="153">
        <v>5</v>
      </c>
      <c r="DL81" s="154">
        <v>5</v>
      </c>
      <c r="DM81" s="154">
        <v>4</v>
      </c>
      <c r="DN81" s="155">
        <v>4</v>
      </c>
      <c r="DO81" s="154"/>
      <c r="DP81" s="151">
        <v>2</v>
      </c>
      <c r="DQ81" s="151">
        <v>2</v>
      </c>
      <c r="DR81" s="151">
        <v>2</v>
      </c>
      <c r="DS81" s="151">
        <v>2</v>
      </c>
      <c r="DT81" s="151"/>
      <c r="DU81" s="153">
        <v>2</v>
      </c>
      <c r="DV81" s="154">
        <v>2</v>
      </c>
      <c r="DW81" s="155">
        <v>3</v>
      </c>
      <c r="DX81" s="151" t="s">
        <v>343</v>
      </c>
      <c r="DY81" s="156" t="s">
        <v>344</v>
      </c>
      <c r="DZ81" s="154"/>
      <c r="EA81" s="151">
        <v>1</v>
      </c>
      <c r="EB81" s="151">
        <v>4</v>
      </c>
      <c r="EC81" s="151">
        <v>5</v>
      </c>
      <c r="ED81" s="151"/>
      <c r="EE81" s="151">
        <v>0</v>
      </c>
      <c r="EF81" s="151"/>
      <c r="EG81" s="153">
        <v>1</v>
      </c>
      <c r="EH81" s="154">
        <v>4</v>
      </c>
      <c r="EI81" s="154">
        <v>5</v>
      </c>
      <c r="EJ81" s="148"/>
      <c r="EK81" s="155">
        <v>0</v>
      </c>
      <c r="EL81" s="154"/>
      <c r="EM81" s="151">
        <v>1</v>
      </c>
      <c r="EN81" s="151">
        <v>4</v>
      </c>
      <c r="EO81" s="151">
        <v>5</v>
      </c>
      <c r="EP81" s="145"/>
      <c r="EQ81" s="151">
        <v>0</v>
      </c>
      <c r="ER81" s="151"/>
      <c r="ES81" s="153">
        <v>2</v>
      </c>
      <c r="ET81" s="154">
        <v>5</v>
      </c>
      <c r="EU81" s="154">
        <v>7</v>
      </c>
      <c r="EV81" s="148"/>
      <c r="EW81" s="155">
        <v>0</v>
      </c>
      <c r="EX81" s="154"/>
      <c r="EY81" s="151">
        <v>1</v>
      </c>
      <c r="EZ81" s="151">
        <v>0</v>
      </c>
      <c r="FA81" s="151"/>
      <c r="FB81" s="153">
        <v>1</v>
      </c>
      <c r="FC81" s="154">
        <v>3</v>
      </c>
      <c r="FD81" s="154">
        <v>6</v>
      </c>
      <c r="FE81" s="154">
        <v>0</v>
      </c>
      <c r="FF81" s="154">
        <v>0</v>
      </c>
      <c r="FG81" s="154">
        <v>0</v>
      </c>
      <c r="FH81" s="154">
        <v>0</v>
      </c>
      <c r="FI81" s="154"/>
      <c r="FJ81" s="155">
        <v>0</v>
      </c>
      <c r="FK81" s="154"/>
      <c r="FL81" s="151">
        <v>1</v>
      </c>
      <c r="FM81" s="151">
        <v>2</v>
      </c>
      <c r="FN81" s="151">
        <v>7</v>
      </c>
      <c r="FO81" s="151">
        <v>0</v>
      </c>
      <c r="FP81" s="151">
        <v>0</v>
      </c>
      <c r="FQ81" s="151">
        <v>0</v>
      </c>
      <c r="FR81" s="151">
        <v>0</v>
      </c>
      <c r="FS81" s="151">
        <v>0</v>
      </c>
      <c r="FT81" s="151"/>
      <c r="FU81" s="151">
        <v>0</v>
      </c>
      <c r="FV81" s="151"/>
      <c r="FW81" s="153">
        <v>1</v>
      </c>
      <c r="FX81" s="155" t="s">
        <v>345</v>
      </c>
      <c r="FY81" s="154"/>
      <c r="FZ81" s="151">
        <v>4</v>
      </c>
      <c r="GA81" s="151">
        <v>0</v>
      </c>
      <c r="GB81" s="153">
        <v>1</v>
      </c>
      <c r="GC81" s="154">
        <v>0</v>
      </c>
      <c r="GD81" s="154">
        <v>0</v>
      </c>
      <c r="GE81" s="154">
        <v>0</v>
      </c>
      <c r="GF81" s="155">
        <v>0</v>
      </c>
      <c r="GG81" s="153">
        <v>1</v>
      </c>
      <c r="GH81" s="154">
        <v>0</v>
      </c>
      <c r="GI81" s="154">
        <v>0</v>
      </c>
      <c r="GJ81" s="155" t="s">
        <v>265</v>
      </c>
      <c r="GK81" s="151">
        <v>5</v>
      </c>
      <c r="GL81" s="151">
        <v>0</v>
      </c>
      <c r="GM81" s="151">
        <v>0</v>
      </c>
      <c r="GN81" s="151" t="s">
        <v>346</v>
      </c>
      <c r="GO81" s="153">
        <v>2</v>
      </c>
      <c r="GP81" s="155">
        <v>0</v>
      </c>
      <c r="GQ81" s="151">
        <v>1</v>
      </c>
      <c r="GR81" s="151">
        <v>0</v>
      </c>
      <c r="GS81" s="153">
        <v>6</v>
      </c>
      <c r="GT81" s="154">
        <v>3</v>
      </c>
      <c r="GU81" s="154">
        <v>5</v>
      </c>
      <c r="GV81" s="154">
        <v>8</v>
      </c>
      <c r="GW81" s="154">
        <v>7</v>
      </c>
      <c r="GX81" s="155">
        <v>0</v>
      </c>
      <c r="GY81" s="151" t="s">
        <v>266</v>
      </c>
      <c r="GZ81" s="153">
        <v>0</v>
      </c>
      <c r="HA81" s="154">
        <v>2</v>
      </c>
      <c r="HB81" s="154">
        <v>0</v>
      </c>
      <c r="HC81" s="154">
        <v>0</v>
      </c>
      <c r="HD81" s="155">
        <v>0</v>
      </c>
      <c r="HE81" s="151">
        <v>0</v>
      </c>
      <c r="HF81" s="151">
        <v>0</v>
      </c>
      <c r="HG81" s="151">
        <v>0</v>
      </c>
      <c r="HH81" s="151">
        <v>0</v>
      </c>
      <c r="HI81" s="151">
        <v>0</v>
      </c>
      <c r="HJ81" s="153">
        <v>0</v>
      </c>
      <c r="HK81" s="154">
        <v>0</v>
      </c>
      <c r="HL81" s="154">
        <v>0</v>
      </c>
      <c r="HM81" s="154">
        <v>0</v>
      </c>
      <c r="HN81" s="155">
        <v>0</v>
      </c>
      <c r="HO81" s="151">
        <v>1</v>
      </c>
      <c r="HP81" s="151">
        <v>4</v>
      </c>
      <c r="HQ81" s="151">
        <v>6</v>
      </c>
      <c r="HR81" s="151">
        <v>7</v>
      </c>
      <c r="HS81" s="151">
        <v>0</v>
      </c>
      <c r="HT81" s="151">
        <v>0</v>
      </c>
      <c r="HU81" s="151">
        <v>0</v>
      </c>
      <c r="HV81" s="151">
        <v>0</v>
      </c>
      <c r="HW81" s="156" t="s">
        <v>347</v>
      </c>
      <c r="HX81" s="151">
        <v>0</v>
      </c>
      <c r="HY81" s="153">
        <v>5</v>
      </c>
      <c r="HZ81" s="155" t="s">
        <v>348</v>
      </c>
    </row>
    <row r="82" spans="1:234" s="18" customFormat="1" ht="15" customHeight="1" x14ac:dyDescent="0.2">
      <c r="A82" s="145">
        <v>9</v>
      </c>
      <c r="B82" s="151"/>
      <c r="C82" s="146" t="s">
        <v>330</v>
      </c>
      <c r="D82" s="151">
        <v>4</v>
      </c>
      <c r="E82" s="151">
        <v>2</v>
      </c>
      <c r="F82" s="145" t="s">
        <v>349</v>
      </c>
      <c r="G82" s="151">
        <v>4</v>
      </c>
      <c r="H82" s="151"/>
      <c r="I82" s="152">
        <v>3</v>
      </c>
      <c r="J82" s="151"/>
      <c r="K82" s="153">
        <v>7</v>
      </c>
      <c r="L82" s="154">
        <v>3</v>
      </c>
      <c r="M82" s="154">
        <v>8</v>
      </c>
      <c r="N82" s="154">
        <v>5</v>
      </c>
      <c r="O82" s="154">
        <v>10</v>
      </c>
      <c r="P82" s="155">
        <v>11</v>
      </c>
      <c r="Q82" s="151"/>
      <c r="R82" s="151"/>
      <c r="S82" s="151"/>
      <c r="T82" s="153">
        <v>1</v>
      </c>
      <c r="U82" s="154">
        <v>1</v>
      </c>
      <c r="V82" s="155">
        <v>1</v>
      </c>
      <c r="W82" s="151">
        <v>4</v>
      </c>
      <c r="X82" s="151">
        <v>4</v>
      </c>
      <c r="Y82" s="151">
        <v>3</v>
      </c>
      <c r="Z82" s="153">
        <v>4</v>
      </c>
      <c r="AA82" s="154">
        <v>4</v>
      </c>
      <c r="AB82" s="155">
        <v>4</v>
      </c>
      <c r="AC82" s="151">
        <v>5</v>
      </c>
      <c r="AD82" s="151">
        <v>5</v>
      </c>
      <c r="AE82" s="151">
        <v>4</v>
      </c>
      <c r="AF82" s="153">
        <v>5</v>
      </c>
      <c r="AG82" s="154">
        <v>5</v>
      </c>
      <c r="AH82" s="155">
        <v>4</v>
      </c>
      <c r="AI82" s="151">
        <v>4</v>
      </c>
      <c r="AJ82" s="151">
        <v>3</v>
      </c>
      <c r="AK82" s="151">
        <v>2</v>
      </c>
      <c r="AL82" s="153">
        <v>2</v>
      </c>
      <c r="AM82" s="154">
        <v>2</v>
      </c>
      <c r="AN82" s="155">
        <v>1</v>
      </c>
      <c r="AO82" s="151">
        <v>1</v>
      </c>
      <c r="AP82" s="151">
        <v>2</v>
      </c>
      <c r="AQ82" s="151">
        <v>2</v>
      </c>
      <c r="AR82" s="153">
        <v>2</v>
      </c>
      <c r="AS82" s="154">
        <v>2</v>
      </c>
      <c r="AT82" s="155">
        <v>1</v>
      </c>
      <c r="AU82" s="151">
        <v>5</v>
      </c>
      <c r="AV82" s="151">
        <v>4</v>
      </c>
      <c r="AW82" s="151">
        <v>3</v>
      </c>
      <c r="AX82" s="153">
        <v>0</v>
      </c>
      <c r="AY82" s="154">
        <v>0</v>
      </c>
      <c r="AZ82" s="155">
        <v>0</v>
      </c>
      <c r="BA82" s="154"/>
      <c r="BB82" s="151">
        <v>5</v>
      </c>
      <c r="BC82" s="151">
        <v>3</v>
      </c>
      <c r="BD82" s="151">
        <v>4</v>
      </c>
      <c r="BE82" s="151">
        <v>3</v>
      </c>
      <c r="BF82" s="145"/>
      <c r="BG82" s="153">
        <v>6</v>
      </c>
      <c r="BH82" s="154">
        <v>9</v>
      </c>
      <c r="BI82" s="154">
        <v>7</v>
      </c>
      <c r="BJ82" s="155">
        <v>5</v>
      </c>
      <c r="BK82" s="154"/>
      <c r="BL82" s="151">
        <v>3</v>
      </c>
      <c r="BM82" s="151">
        <v>5</v>
      </c>
      <c r="BN82" s="151">
        <v>5</v>
      </c>
      <c r="BO82" s="151">
        <v>6</v>
      </c>
      <c r="BP82" s="151"/>
      <c r="BQ82" s="153">
        <v>1</v>
      </c>
      <c r="BR82" s="154">
        <v>2</v>
      </c>
      <c r="BS82" s="154">
        <v>2</v>
      </c>
      <c r="BT82" s="155">
        <v>3</v>
      </c>
      <c r="BU82" s="154"/>
      <c r="BV82" s="151">
        <v>3</v>
      </c>
      <c r="BW82" s="151">
        <v>3</v>
      </c>
      <c r="BX82" s="151">
        <v>4</v>
      </c>
      <c r="BY82" s="151">
        <v>6</v>
      </c>
      <c r="BZ82" s="151"/>
      <c r="CA82" s="153">
        <v>2</v>
      </c>
      <c r="CB82" s="154">
        <v>3</v>
      </c>
      <c r="CC82" s="154">
        <v>4</v>
      </c>
      <c r="CD82" s="155">
        <v>4</v>
      </c>
      <c r="CE82" s="154"/>
      <c r="CF82" s="151">
        <v>2</v>
      </c>
      <c r="CG82" s="151">
        <v>2</v>
      </c>
      <c r="CH82" s="151">
        <v>3</v>
      </c>
      <c r="CI82" s="151">
        <v>2</v>
      </c>
      <c r="CJ82" s="156">
        <v>0</v>
      </c>
      <c r="CK82" s="154"/>
      <c r="CL82" s="151">
        <v>2</v>
      </c>
      <c r="CM82" s="151">
        <v>2</v>
      </c>
      <c r="CN82" s="151">
        <v>4</v>
      </c>
      <c r="CO82" s="151">
        <v>4</v>
      </c>
      <c r="CP82" s="151"/>
      <c r="CQ82" s="153">
        <v>2</v>
      </c>
      <c r="CR82" s="154">
        <v>2</v>
      </c>
      <c r="CS82" s="154">
        <v>4</v>
      </c>
      <c r="CT82" s="155">
        <v>4</v>
      </c>
      <c r="CU82" s="154"/>
      <c r="CV82" s="151">
        <v>3</v>
      </c>
      <c r="CW82" s="151">
        <v>3</v>
      </c>
      <c r="CX82" s="151">
        <v>4</v>
      </c>
      <c r="CY82" s="151">
        <v>4</v>
      </c>
      <c r="CZ82" s="145"/>
      <c r="DA82" s="153">
        <v>2</v>
      </c>
      <c r="DB82" s="154">
        <v>2</v>
      </c>
      <c r="DC82" s="154">
        <v>2</v>
      </c>
      <c r="DD82" s="155">
        <v>2</v>
      </c>
      <c r="DE82" s="154"/>
      <c r="DF82" s="151">
        <v>4</v>
      </c>
      <c r="DG82" s="151">
        <v>4</v>
      </c>
      <c r="DH82" s="151">
        <v>4</v>
      </c>
      <c r="DI82" s="151">
        <v>4</v>
      </c>
      <c r="DJ82" s="151"/>
      <c r="DK82" s="153">
        <v>4</v>
      </c>
      <c r="DL82" s="154">
        <v>4</v>
      </c>
      <c r="DM82" s="154">
        <v>4</v>
      </c>
      <c r="DN82" s="155">
        <v>4</v>
      </c>
      <c r="DO82" s="154"/>
      <c r="DP82" s="151">
        <v>4</v>
      </c>
      <c r="DQ82" s="151">
        <v>4</v>
      </c>
      <c r="DR82" s="151">
        <v>4</v>
      </c>
      <c r="DS82" s="151">
        <v>4</v>
      </c>
      <c r="DT82" s="151"/>
      <c r="DU82" s="153">
        <v>3</v>
      </c>
      <c r="DV82" s="154">
        <v>3</v>
      </c>
      <c r="DW82" s="155">
        <v>3</v>
      </c>
      <c r="DX82" s="151">
        <v>0</v>
      </c>
      <c r="DY82" s="156">
        <v>0</v>
      </c>
      <c r="DZ82" s="154"/>
      <c r="EA82" s="151">
        <v>2</v>
      </c>
      <c r="EB82" s="151">
        <v>5</v>
      </c>
      <c r="EC82" s="151">
        <v>7</v>
      </c>
      <c r="ED82" s="151"/>
      <c r="EE82" s="151">
        <v>0</v>
      </c>
      <c r="EF82" s="151"/>
      <c r="EG82" s="153">
        <v>2</v>
      </c>
      <c r="EH82" s="154">
        <v>4</v>
      </c>
      <c r="EI82" s="154">
        <v>5</v>
      </c>
      <c r="EJ82" s="148"/>
      <c r="EK82" s="155">
        <v>0</v>
      </c>
      <c r="EL82" s="154"/>
      <c r="EM82" s="151">
        <v>2</v>
      </c>
      <c r="EN82" s="151">
        <v>5</v>
      </c>
      <c r="EO82" s="151">
        <v>7</v>
      </c>
      <c r="EP82" s="145"/>
      <c r="EQ82" s="151">
        <v>0</v>
      </c>
      <c r="ER82" s="151"/>
      <c r="ES82" s="153">
        <v>5</v>
      </c>
      <c r="ET82" s="154">
        <v>8</v>
      </c>
      <c r="EU82" s="154">
        <v>2</v>
      </c>
      <c r="EV82" s="148"/>
      <c r="EW82" s="155">
        <v>0</v>
      </c>
      <c r="EX82" s="154"/>
      <c r="EY82" s="151">
        <v>1</v>
      </c>
      <c r="EZ82" s="151">
        <v>0</v>
      </c>
      <c r="FA82" s="151"/>
      <c r="FB82" s="153">
        <v>1</v>
      </c>
      <c r="FC82" s="154">
        <v>2</v>
      </c>
      <c r="FD82" s="154">
        <v>3</v>
      </c>
      <c r="FE82" s="154">
        <v>6</v>
      </c>
      <c r="FF82" s="154">
        <v>0</v>
      </c>
      <c r="FG82" s="154">
        <v>0</v>
      </c>
      <c r="FH82" s="154">
        <v>0</v>
      </c>
      <c r="FI82" s="154"/>
      <c r="FJ82" s="155">
        <v>0</v>
      </c>
      <c r="FK82" s="154"/>
      <c r="FL82" s="151">
        <v>1</v>
      </c>
      <c r="FM82" s="151">
        <v>2</v>
      </c>
      <c r="FN82" s="151">
        <v>7</v>
      </c>
      <c r="FO82" s="151">
        <v>6</v>
      </c>
      <c r="FP82" s="151">
        <v>0</v>
      </c>
      <c r="FQ82" s="151">
        <v>0</v>
      </c>
      <c r="FR82" s="151">
        <v>0</v>
      </c>
      <c r="FS82" s="151">
        <v>0</v>
      </c>
      <c r="FT82" s="151"/>
      <c r="FU82" s="151">
        <v>0</v>
      </c>
      <c r="FV82" s="151"/>
      <c r="FW82" s="153">
        <v>2</v>
      </c>
      <c r="FX82" s="155">
        <v>0</v>
      </c>
      <c r="FY82" s="154"/>
      <c r="FZ82" s="151">
        <v>1</v>
      </c>
      <c r="GA82" s="151">
        <v>0</v>
      </c>
      <c r="GB82" s="153">
        <v>1</v>
      </c>
      <c r="GC82" s="154">
        <v>0</v>
      </c>
      <c r="GD82" s="154">
        <v>0</v>
      </c>
      <c r="GE82" s="154">
        <v>0</v>
      </c>
      <c r="GF82" s="155">
        <v>0</v>
      </c>
      <c r="GG82" s="153">
        <v>4</v>
      </c>
      <c r="GH82" s="154">
        <v>0</v>
      </c>
      <c r="GI82" s="154">
        <v>0</v>
      </c>
      <c r="GJ82" s="155" t="s">
        <v>265</v>
      </c>
      <c r="GK82" s="151">
        <v>6</v>
      </c>
      <c r="GL82" s="151">
        <v>0</v>
      </c>
      <c r="GM82" s="151">
        <v>0</v>
      </c>
      <c r="GN82" s="151" t="s">
        <v>265</v>
      </c>
      <c r="GO82" s="153">
        <v>2</v>
      </c>
      <c r="GP82" s="155">
        <v>0</v>
      </c>
      <c r="GQ82" s="151">
        <v>1</v>
      </c>
      <c r="GR82" s="151">
        <v>0</v>
      </c>
      <c r="GS82" s="153">
        <v>3</v>
      </c>
      <c r="GT82" s="154">
        <v>7</v>
      </c>
      <c r="GU82" s="154">
        <v>8</v>
      </c>
      <c r="GV82" s="154">
        <v>2</v>
      </c>
      <c r="GW82" s="154">
        <v>1</v>
      </c>
      <c r="GX82" s="155">
        <v>0</v>
      </c>
      <c r="GY82" s="151" t="s">
        <v>350</v>
      </c>
      <c r="GZ82" s="153">
        <v>2</v>
      </c>
      <c r="HA82" s="154">
        <v>1</v>
      </c>
      <c r="HB82" s="154">
        <v>0</v>
      </c>
      <c r="HC82" s="154">
        <v>0</v>
      </c>
      <c r="HD82" s="155">
        <v>0</v>
      </c>
      <c r="HE82" s="151">
        <v>2</v>
      </c>
      <c r="HF82" s="151">
        <v>20</v>
      </c>
      <c r="HG82" s="151">
        <v>0</v>
      </c>
      <c r="HH82" s="151">
        <v>0</v>
      </c>
      <c r="HI82" s="151">
        <v>0</v>
      </c>
      <c r="HJ82" s="153">
        <v>10</v>
      </c>
      <c r="HK82" s="154">
        <v>1</v>
      </c>
      <c r="HL82" s="154">
        <v>1</v>
      </c>
      <c r="HM82" s="154">
        <v>1</v>
      </c>
      <c r="HN82" s="155">
        <v>0</v>
      </c>
      <c r="HO82" s="151">
        <v>1</v>
      </c>
      <c r="HP82" s="151">
        <v>2</v>
      </c>
      <c r="HQ82" s="151">
        <v>4</v>
      </c>
      <c r="HR82" s="151">
        <v>0</v>
      </c>
      <c r="HS82" s="151">
        <v>0</v>
      </c>
      <c r="HT82" s="151">
        <v>0</v>
      </c>
      <c r="HU82" s="151">
        <v>0</v>
      </c>
      <c r="HV82" s="151">
        <v>0</v>
      </c>
      <c r="HW82" s="156">
        <v>0</v>
      </c>
      <c r="HX82" s="151" t="s">
        <v>351</v>
      </c>
      <c r="HY82" s="153">
        <v>10</v>
      </c>
      <c r="HZ82" s="155" t="s">
        <v>352</v>
      </c>
    </row>
    <row r="83" spans="1:234" s="18" customFormat="1" ht="15" customHeight="1" x14ac:dyDescent="0.2">
      <c r="A83" s="151">
        <v>10</v>
      </c>
      <c r="B83" s="151"/>
      <c r="C83" s="146" t="s">
        <v>310</v>
      </c>
      <c r="D83" s="151">
        <v>4</v>
      </c>
      <c r="E83" s="151">
        <v>1</v>
      </c>
      <c r="F83" s="157" t="s">
        <v>353</v>
      </c>
      <c r="G83" s="151">
        <v>5</v>
      </c>
      <c r="H83" s="151" t="s">
        <v>274</v>
      </c>
      <c r="I83" s="152">
        <v>3</v>
      </c>
      <c r="J83" s="151"/>
      <c r="K83" s="153">
        <v>7</v>
      </c>
      <c r="L83" s="154">
        <v>3</v>
      </c>
      <c r="M83" s="154">
        <v>10</v>
      </c>
      <c r="N83" s="154">
        <v>5</v>
      </c>
      <c r="O83" s="154">
        <v>6</v>
      </c>
      <c r="P83" s="155">
        <v>11</v>
      </c>
      <c r="Q83" s="151"/>
      <c r="R83" s="151"/>
      <c r="S83" s="151"/>
      <c r="T83" s="153">
        <v>3</v>
      </c>
      <c r="U83" s="154">
        <v>3</v>
      </c>
      <c r="V83" s="155">
        <v>3</v>
      </c>
      <c r="W83" s="151">
        <v>3</v>
      </c>
      <c r="X83" s="151">
        <v>3</v>
      </c>
      <c r="Y83" s="151">
        <v>3</v>
      </c>
      <c r="Z83" s="153">
        <v>3</v>
      </c>
      <c r="AA83" s="154">
        <v>3</v>
      </c>
      <c r="AB83" s="155">
        <v>2</v>
      </c>
      <c r="AC83" s="151">
        <v>3</v>
      </c>
      <c r="AD83" s="151">
        <v>3</v>
      </c>
      <c r="AE83" s="151">
        <v>3</v>
      </c>
      <c r="AF83" s="153">
        <v>3</v>
      </c>
      <c r="AG83" s="154">
        <v>3</v>
      </c>
      <c r="AH83" s="155">
        <v>3</v>
      </c>
      <c r="AI83" s="151">
        <v>3</v>
      </c>
      <c r="AJ83" s="151">
        <v>3</v>
      </c>
      <c r="AK83" s="151">
        <v>3</v>
      </c>
      <c r="AL83" s="153">
        <v>2</v>
      </c>
      <c r="AM83" s="154">
        <v>2</v>
      </c>
      <c r="AN83" s="155">
        <v>2</v>
      </c>
      <c r="AO83" s="151">
        <v>3</v>
      </c>
      <c r="AP83" s="151">
        <v>3</v>
      </c>
      <c r="AQ83" s="151">
        <v>3</v>
      </c>
      <c r="AR83" s="153">
        <v>3</v>
      </c>
      <c r="AS83" s="154">
        <v>3</v>
      </c>
      <c r="AT83" s="155">
        <v>3</v>
      </c>
      <c r="AU83" s="151">
        <v>3</v>
      </c>
      <c r="AV83" s="151">
        <v>3</v>
      </c>
      <c r="AW83" s="151">
        <v>3</v>
      </c>
      <c r="AX83" s="153">
        <v>0</v>
      </c>
      <c r="AY83" s="154">
        <v>0</v>
      </c>
      <c r="AZ83" s="155">
        <v>0</v>
      </c>
      <c r="BA83" s="154"/>
      <c r="BB83" s="151">
        <v>1</v>
      </c>
      <c r="BC83" s="151">
        <v>2</v>
      </c>
      <c r="BD83" s="151">
        <v>5</v>
      </c>
      <c r="BE83" s="151">
        <v>6</v>
      </c>
      <c r="BF83" s="145"/>
      <c r="BG83" s="153">
        <v>1</v>
      </c>
      <c r="BH83" s="154">
        <v>2</v>
      </c>
      <c r="BI83" s="154">
        <v>5</v>
      </c>
      <c r="BJ83" s="155">
        <v>6</v>
      </c>
      <c r="BK83" s="154"/>
      <c r="BL83" s="151">
        <v>2</v>
      </c>
      <c r="BM83" s="151">
        <v>4</v>
      </c>
      <c r="BN83" s="151">
        <v>6</v>
      </c>
      <c r="BO83" s="151">
        <v>6</v>
      </c>
      <c r="BP83" s="151"/>
      <c r="BQ83" s="153">
        <v>1</v>
      </c>
      <c r="BR83" s="154">
        <v>1</v>
      </c>
      <c r="BS83" s="154">
        <v>2</v>
      </c>
      <c r="BT83" s="155">
        <v>3</v>
      </c>
      <c r="BU83" s="154"/>
      <c r="BV83" s="151">
        <v>2</v>
      </c>
      <c r="BW83" s="151">
        <v>2</v>
      </c>
      <c r="BX83" s="151">
        <v>4</v>
      </c>
      <c r="BY83" s="151">
        <v>6</v>
      </c>
      <c r="BZ83" s="151"/>
      <c r="CA83" s="153">
        <v>1</v>
      </c>
      <c r="CB83" s="154">
        <v>1</v>
      </c>
      <c r="CC83" s="154">
        <v>1</v>
      </c>
      <c r="CD83" s="155">
        <v>1</v>
      </c>
      <c r="CE83" s="154"/>
      <c r="CF83" s="151">
        <v>1</v>
      </c>
      <c r="CG83" s="151">
        <v>1</v>
      </c>
      <c r="CH83" s="151">
        <v>1</v>
      </c>
      <c r="CI83" s="151">
        <v>1</v>
      </c>
      <c r="CJ83" s="156" t="s">
        <v>354</v>
      </c>
      <c r="CK83" s="154"/>
      <c r="CL83" s="151">
        <v>5</v>
      </c>
      <c r="CM83" s="151">
        <v>5</v>
      </c>
      <c r="CN83" s="151">
        <v>5</v>
      </c>
      <c r="CO83" s="151">
        <v>5</v>
      </c>
      <c r="CP83" s="151"/>
      <c r="CQ83" s="153">
        <v>4</v>
      </c>
      <c r="CR83" s="154">
        <v>4</v>
      </c>
      <c r="CS83" s="154">
        <v>5</v>
      </c>
      <c r="CT83" s="155">
        <v>5</v>
      </c>
      <c r="CU83" s="154"/>
      <c r="CV83" s="151">
        <v>4</v>
      </c>
      <c r="CW83" s="151">
        <v>4</v>
      </c>
      <c r="CX83" s="151">
        <v>4</v>
      </c>
      <c r="CY83" s="151">
        <v>4</v>
      </c>
      <c r="CZ83" s="145"/>
      <c r="DA83" s="153">
        <v>3</v>
      </c>
      <c r="DB83" s="154">
        <v>3</v>
      </c>
      <c r="DC83" s="154">
        <v>3</v>
      </c>
      <c r="DD83" s="155">
        <v>3</v>
      </c>
      <c r="DE83" s="154"/>
      <c r="DF83" s="151">
        <v>4</v>
      </c>
      <c r="DG83" s="151">
        <v>4</v>
      </c>
      <c r="DH83" s="151">
        <v>4</v>
      </c>
      <c r="DI83" s="151">
        <v>4</v>
      </c>
      <c r="DJ83" s="151"/>
      <c r="DK83" s="153">
        <v>4</v>
      </c>
      <c r="DL83" s="154">
        <v>4</v>
      </c>
      <c r="DM83" s="154">
        <v>4</v>
      </c>
      <c r="DN83" s="155">
        <v>4</v>
      </c>
      <c r="DO83" s="154"/>
      <c r="DP83" s="151">
        <v>4</v>
      </c>
      <c r="DQ83" s="151">
        <v>4</v>
      </c>
      <c r="DR83" s="151">
        <v>4</v>
      </c>
      <c r="DS83" s="151">
        <v>4</v>
      </c>
      <c r="DT83" s="151"/>
      <c r="DU83" s="153">
        <v>3</v>
      </c>
      <c r="DV83" s="154">
        <v>3</v>
      </c>
      <c r="DW83" s="155">
        <v>3</v>
      </c>
      <c r="DX83" s="151" t="s">
        <v>355</v>
      </c>
      <c r="DY83" s="156" t="s">
        <v>356</v>
      </c>
      <c r="DZ83" s="154"/>
      <c r="EA83" s="151">
        <v>2</v>
      </c>
      <c r="EB83" s="151">
        <v>4</v>
      </c>
      <c r="EC83" s="151">
        <v>5</v>
      </c>
      <c r="ED83" s="151"/>
      <c r="EE83" s="151">
        <v>0</v>
      </c>
      <c r="EF83" s="151"/>
      <c r="EG83" s="153">
        <v>2</v>
      </c>
      <c r="EH83" s="154">
        <v>4</v>
      </c>
      <c r="EI83" s="154">
        <v>5</v>
      </c>
      <c r="EJ83" s="148"/>
      <c r="EK83" s="155">
        <v>0</v>
      </c>
      <c r="EL83" s="154"/>
      <c r="EM83" s="151">
        <v>4</v>
      </c>
      <c r="EN83" s="151">
        <v>5</v>
      </c>
      <c r="EO83" s="151">
        <v>7</v>
      </c>
      <c r="EP83" s="145"/>
      <c r="EQ83" s="151">
        <v>0</v>
      </c>
      <c r="ER83" s="151"/>
      <c r="ES83" s="153">
        <v>4</v>
      </c>
      <c r="ET83" s="154">
        <v>5</v>
      </c>
      <c r="EU83" s="154">
        <v>7</v>
      </c>
      <c r="EV83" s="148"/>
      <c r="EW83" s="155">
        <v>0</v>
      </c>
      <c r="EX83" s="154"/>
      <c r="EY83" s="151">
        <v>2</v>
      </c>
      <c r="EZ83" s="151">
        <v>0</v>
      </c>
      <c r="FA83" s="151"/>
      <c r="FB83" s="153">
        <v>6</v>
      </c>
      <c r="FC83" s="154">
        <v>5</v>
      </c>
      <c r="FD83" s="154">
        <v>1</v>
      </c>
      <c r="FE83" s="154">
        <v>2</v>
      </c>
      <c r="FF83" s="154">
        <v>3</v>
      </c>
      <c r="FG83" s="154">
        <v>0</v>
      </c>
      <c r="FH83" s="154">
        <v>0</v>
      </c>
      <c r="FI83" s="154"/>
      <c r="FJ83" s="155">
        <v>0</v>
      </c>
      <c r="FK83" s="154"/>
      <c r="FL83" s="151">
        <v>7</v>
      </c>
      <c r="FM83" s="151">
        <v>1</v>
      </c>
      <c r="FN83" s="151">
        <v>2</v>
      </c>
      <c r="FO83" s="151">
        <v>4</v>
      </c>
      <c r="FP83" s="151">
        <v>0</v>
      </c>
      <c r="FQ83" s="151">
        <v>0</v>
      </c>
      <c r="FR83" s="151">
        <v>0</v>
      </c>
      <c r="FS83" s="151">
        <v>0</v>
      </c>
      <c r="FT83" s="151"/>
      <c r="FU83" s="151">
        <v>0</v>
      </c>
      <c r="FV83" s="151"/>
      <c r="FW83" s="153">
        <v>1</v>
      </c>
      <c r="FX83" s="155">
        <v>0</v>
      </c>
      <c r="FY83" s="154"/>
      <c r="FZ83" s="151">
        <v>0</v>
      </c>
      <c r="GA83" s="151">
        <v>0</v>
      </c>
      <c r="GB83" s="153">
        <v>1</v>
      </c>
      <c r="GC83" s="154">
        <v>0</v>
      </c>
      <c r="GD83" s="154">
        <v>0</v>
      </c>
      <c r="GE83" s="154">
        <v>0</v>
      </c>
      <c r="GF83" s="155">
        <v>0</v>
      </c>
      <c r="GG83" s="153">
        <v>0</v>
      </c>
      <c r="GH83" s="154">
        <v>0</v>
      </c>
      <c r="GI83" s="154">
        <v>0</v>
      </c>
      <c r="GJ83" s="155">
        <v>0</v>
      </c>
      <c r="GK83" s="151">
        <v>0</v>
      </c>
      <c r="GL83" s="151">
        <v>0</v>
      </c>
      <c r="GM83" s="151">
        <v>0</v>
      </c>
      <c r="GN83" s="151">
        <v>0</v>
      </c>
      <c r="GO83" s="153">
        <v>1</v>
      </c>
      <c r="GP83" s="155">
        <v>0</v>
      </c>
      <c r="GQ83" s="151">
        <v>1</v>
      </c>
      <c r="GR83" s="151">
        <v>0</v>
      </c>
      <c r="GS83" s="153">
        <v>7</v>
      </c>
      <c r="GT83" s="154">
        <v>2</v>
      </c>
      <c r="GU83" s="154">
        <v>3</v>
      </c>
      <c r="GV83" s="154">
        <v>5</v>
      </c>
      <c r="GW83" s="154">
        <v>0</v>
      </c>
      <c r="GX83" s="155">
        <v>0</v>
      </c>
      <c r="GY83" s="151" t="s">
        <v>357</v>
      </c>
      <c r="GZ83" s="153">
        <v>0</v>
      </c>
      <c r="HA83" s="154">
        <v>2</v>
      </c>
      <c r="HB83" s="154">
        <v>0</v>
      </c>
      <c r="HC83" s="154">
        <v>0</v>
      </c>
      <c r="HD83" s="155">
        <v>0</v>
      </c>
      <c r="HE83" s="151">
        <v>0</v>
      </c>
      <c r="HF83" s="151">
        <v>50</v>
      </c>
      <c r="HG83" s="151">
        <v>0</v>
      </c>
      <c r="HH83" s="151">
        <v>0</v>
      </c>
      <c r="HI83" s="151">
        <v>0</v>
      </c>
      <c r="HJ83" s="153">
        <v>4</v>
      </c>
      <c r="HK83" s="154">
        <v>0</v>
      </c>
      <c r="HL83" s="154">
        <v>0</v>
      </c>
      <c r="HM83" s="154">
        <v>0</v>
      </c>
      <c r="HN83" s="155">
        <v>0</v>
      </c>
      <c r="HO83" s="151">
        <v>1</v>
      </c>
      <c r="HP83" s="151">
        <v>2</v>
      </c>
      <c r="HQ83" s="151">
        <v>4</v>
      </c>
      <c r="HR83" s="151">
        <v>3</v>
      </c>
      <c r="HS83" s="151">
        <v>0</v>
      </c>
      <c r="HT83" s="151">
        <v>0</v>
      </c>
      <c r="HU83" s="151">
        <v>0</v>
      </c>
      <c r="HV83" s="151">
        <v>0</v>
      </c>
      <c r="HW83" s="156">
        <v>0</v>
      </c>
      <c r="HX83" s="151" t="s">
        <v>358</v>
      </c>
      <c r="HY83" s="153">
        <v>2</v>
      </c>
      <c r="HZ83" s="155" t="s">
        <v>359</v>
      </c>
    </row>
    <row r="84" spans="1:234" ht="15" customHeight="1" x14ac:dyDescent="0.2">
      <c r="A84" s="145">
        <v>11</v>
      </c>
      <c r="B84" s="151"/>
      <c r="C84" s="146" t="s">
        <v>360</v>
      </c>
      <c r="D84" s="151">
        <v>3</v>
      </c>
      <c r="E84" s="151">
        <v>1</v>
      </c>
      <c r="F84" s="145" t="s">
        <v>361</v>
      </c>
      <c r="G84" s="151">
        <v>6</v>
      </c>
      <c r="H84" s="151" t="s">
        <v>362</v>
      </c>
      <c r="I84" s="152">
        <v>1</v>
      </c>
      <c r="J84" s="151"/>
      <c r="K84" s="153">
        <v>3</v>
      </c>
      <c r="L84" s="154">
        <v>7</v>
      </c>
      <c r="M84" s="154">
        <v>10</v>
      </c>
      <c r="N84" s="154">
        <v>11</v>
      </c>
      <c r="O84" s="154">
        <v>6</v>
      </c>
      <c r="P84" s="155">
        <v>1</v>
      </c>
      <c r="Q84" s="151" t="s">
        <v>363</v>
      </c>
      <c r="R84" s="151"/>
      <c r="S84" s="151"/>
      <c r="T84" s="153">
        <v>1</v>
      </c>
      <c r="U84" s="154">
        <v>1</v>
      </c>
      <c r="V84" s="155">
        <v>1</v>
      </c>
      <c r="W84" s="151">
        <v>1</v>
      </c>
      <c r="X84" s="151">
        <v>1</v>
      </c>
      <c r="Y84" s="151">
        <v>3</v>
      </c>
      <c r="Z84" s="153">
        <v>2</v>
      </c>
      <c r="AA84" s="154">
        <v>2</v>
      </c>
      <c r="AB84" s="155">
        <v>3</v>
      </c>
      <c r="AC84" s="151">
        <v>4</v>
      </c>
      <c r="AD84" s="151">
        <v>4</v>
      </c>
      <c r="AE84" s="151">
        <v>1</v>
      </c>
      <c r="AF84" s="153">
        <v>4</v>
      </c>
      <c r="AG84" s="154">
        <v>4</v>
      </c>
      <c r="AH84" s="155">
        <v>1</v>
      </c>
      <c r="AI84" s="151">
        <v>3</v>
      </c>
      <c r="AJ84" s="151">
        <v>2</v>
      </c>
      <c r="AK84" s="151">
        <v>1</v>
      </c>
      <c r="AL84" s="153">
        <v>1</v>
      </c>
      <c r="AM84" s="154">
        <v>1</v>
      </c>
      <c r="AN84" s="155">
        <v>1</v>
      </c>
      <c r="AO84" s="151">
        <v>2</v>
      </c>
      <c r="AP84" s="151">
        <v>3</v>
      </c>
      <c r="AQ84" s="151">
        <v>4</v>
      </c>
      <c r="AR84" s="153">
        <v>2</v>
      </c>
      <c r="AS84" s="154">
        <v>3</v>
      </c>
      <c r="AT84" s="155">
        <v>4</v>
      </c>
      <c r="AU84" s="151">
        <v>5</v>
      </c>
      <c r="AV84" s="151">
        <v>5</v>
      </c>
      <c r="AW84" s="151">
        <v>4</v>
      </c>
      <c r="AX84" s="153" t="s">
        <v>364</v>
      </c>
      <c r="AY84" s="154">
        <v>0</v>
      </c>
      <c r="AZ84" s="155">
        <v>0</v>
      </c>
      <c r="BA84" s="154"/>
      <c r="BB84" s="151">
        <v>2</v>
      </c>
      <c r="BC84" s="151">
        <v>3</v>
      </c>
      <c r="BD84" s="151">
        <v>4</v>
      </c>
      <c r="BE84" s="151">
        <v>4</v>
      </c>
      <c r="BF84" s="145"/>
      <c r="BG84" s="153">
        <v>10</v>
      </c>
      <c r="BH84" s="154">
        <v>10</v>
      </c>
      <c r="BI84" s="154">
        <v>7</v>
      </c>
      <c r="BJ84" s="155">
        <v>6</v>
      </c>
      <c r="BK84" s="154"/>
      <c r="BL84" s="151">
        <v>3</v>
      </c>
      <c r="BM84" s="151">
        <v>4</v>
      </c>
      <c r="BN84" s="151">
        <v>6</v>
      </c>
      <c r="BO84" s="151">
        <v>6</v>
      </c>
      <c r="BP84" s="151"/>
      <c r="BQ84" s="153">
        <v>2</v>
      </c>
      <c r="BR84" s="154">
        <v>3</v>
      </c>
      <c r="BS84" s="154">
        <v>3</v>
      </c>
      <c r="BT84" s="155">
        <v>3</v>
      </c>
      <c r="BU84" s="154"/>
      <c r="BV84" s="151">
        <v>0</v>
      </c>
      <c r="BW84" s="151">
        <v>2</v>
      </c>
      <c r="BX84" s="151">
        <v>4</v>
      </c>
      <c r="BY84" s="151">
        <v>4</v>
      </c>
      <c r="BZ84" s="151"/>
      <c r="CA84" s="153">
        <v>1</v>
      </c>
      <c r="CB84" s="154">
        <v>1</v>
      </c>
      <c r="CC84" s="154">
        <v>4</v>
      </c>
      <c r="CD84" s="155">
        <v>4</v>
      </c>
      <c r="CE84" s="154"/>
      <c r="CF84" s="151">
        <v>2</v>
      </c>
      <c r="CG84" s="151">
        <v>2</v>
      </c>
      <c r="CH84" s="151">
        <v>4</v>
      </c>
      <c r="CI84" s="151">
        <v>4</v>
      </c>
      <c r="CJ84" s="156" t="s">
        <v>365</v>
      </c>
      <c r="CK84" s="154"/>
      <c r="CL84" s="151">
        <v>1</v>
      </c>
      <c r="CM84" s="151">
        <v>1</v>
      </c>
      <c r="CN84" s="151">
        <v>3</v>
      </c>
      <c r="CO84" s="151">
        <v>3</v>
      </c>
      <c r="CP84" s="151"/>
      <c r="CQ84" s="153">
        <v>2</v>
      </c>
      <c r="CR84" s="154">
        <v>2</v>
      </c>
      <c r="CS84" s="154">
        <v>2</v>
      </c>
      <c r="CT84" s="155">
        <v>2</v>
      </c>
      <c r="CU84" s="154"/>
      <c r="CV84" s="151">
        <v>2</v>
      </c>
      <c r="CW84" s="151">
        <v>2</v>
      </c>
      <c r="CX84" s="151">
        <v>2</v>
      </c>
      <c r="CY84" s="151">
        <v>2</v>
      </c>
      <c r="CZ84" s="145"/>
      <c r="DA84" s="153">
        <v>5</v>
      </c>
      <c r="DB84" s="154">
        <v>5</v>
      </c>
      <c r="DC84" s="154">
        <v>5</v>
      </c>
      <c r="DD84" s="155">
        <v>5</v>
      </c>
      <c r="DE84" s="154"/>
      <c r="DF84" s="151">
        <v>3</v>
      </c>
      <c r="DG84" s="151">
        <v>2</v>
      </c>
      <c r="DH84" s="151">
        <v>1</v>
      </c>
      <c r="DI84" s="151">
        <v>1</v>
      </c>
      <c r="DJ84" s="151"/>
      <c r="DK84" s="153">
        <v>4</v>
      </c>
      <c r="DL84" s="154">
        <v>4</v>
      </c>
      <c r="DM84" s="154">
        <v>2</v>
      </c>
      <c r="DN84" s="155">
        <v>2</v>
      </c>
      <c r="DO84" s="154"/>
      <c r="DP84" s="151">
        <v>5</v>
      </c>
      <c r="DQ84" s="151">
        <v>5</v>
      </c>
      <c r="DR84" s="151">
        <v>5</v>
      </c>
      <c r="DS84" s="151">
        <v>5</v>
      </c>
      <c r="DT84" s="151"/>
      <c r="DU84" s="153">
        <v>4</v>
      </c>
      <c r="DV84" s="154">
        <v>3</v>
      </c>
      <c r="DW84" s="155">
        <v>3</v>
      </c>
      <c r="DX84" s="151" t="s">
        <v>366</v>
      </c>
      <c r="DY84" s="156" t="s">
        <v>367</v>
      </c>
      <c r="DZ84" s="154"/>
      <c r="EA84" s="151">
        <v>1</v>
      </c>
      <c r="EB84" s="151">
        <v>2</v>
      </c>
      <c r="EC84" s="151">
        <v>4</v>
      </c>
      <c r="ED84" s="151"/>
      <c r="EE84" s="151">
        <v>0</v>
      </c>
      <c r="EF84" s="151"/>
      <c r="EG84" s="153">
        <v>1</v>
      </c>
      <c r="EH84" s="154">
        <v>2</v>
      </c>
      <c r="EI84" s="154">
        <v>4</v>
      </c>
      <c r="EJ84" s="148"/>
      <c r="EK84" s="155">
        <v>0</v>
      </c>
      <c r="EL84" s="154"/>
      <c r="EM84" s="151">
        <v>1</v>
      </c>
      <c r="EN84" s="151">
        <v>2</v>
      </c>
      <c r="EO84" s="151">
        <v>5</v>
      </c>
      <c r="EP84" s="145"/>
      <c r="EQ84" s="151">
        <v>0</v>
      </c>
      <c r="ER84" s="151"/>
      <c r="ES84" s="153">
        <v>1</v>
      </c>
      <c r="ET84" s="154">
        <v>2</v>
      </c>
      <c r="EU84" s="154">
        <v>5</v>
      </c>
      <c r="EV84" s="148"/>
      <c r="EW84" s="155">
        <v>0</v>
      </c>
      <c r="EX84" s="154"/>
      <c r="EY84" s="151">
        <v>2</v>
      </c>
      <c r="EZ84" s="151">
        <v>0</v>
      </c>
      <c r="FA84" s="151"/>
      <c r="FB84" s="153">
        <v>1</v>
      </c>
      <c r="FC84" s="154">
        <v>3</v>
      </c>
      <c r="FD84" s="154">
        <v>4</v>
      </c>
      <c r="FE84" s="154">
        <v>6</v>
      </c>
      <c r="FF84" s="154">
        <v>0</v>
      </c>
      <c r="FG84" s="154">
        <v>0</v>
      </c>
      <c r="FH84" s="154">
        <v>0</v>
      </c>
      <c r="FI84" s="154"/>
      <c r="FJ84" s="155">
        <v>0</v>
      </c>
      <c r="FK84" s="154"/>
      <c r="FL84" s="151">
        <v>1</v>
      </c>
      <c r="FM84" s="151">
        <v>2</v>
      </c>
      <c r="FN84" s="151">
        <v>4</v>
      </c>
      <c r="FO84" s="151">
        <v>7</v>
      </c>
      <c r="FP84" s="151">
        <v>0</v>
      </c>
      <c r="FQ84" s="151">
        <v>0</v>
      </c>
      <c r="FR84" s="151">
        <v>0</v>
      </c>
      <c r="FS84" s="151">
        <v>0</v>
      </c>
      <c r="FT84" s="151"/>
      <c r="FU84" s="151">
        <v>0</v>
      </c>
      <c r="FV84" s="151"/>
      <c r="FW84" s="153">
        <v>1</v>
      </c>
      <c r="FX84" s="155" t="s">
        <v>368</v>
      </c>
      <c r="FY84" s="154"/>
      <c r="FZ84" s="151">
        <v>3</v>
      </c>
      <c r="GA84" s="151">
        <v>0</v>
      </c>
      <c r="GB84" s="153">
        <v>1</v>
      </c>
      <c r="GC84" s="154">
        <v>0</v>
      </c>
      <c r="GD84" s="154">
        <v>0</v>
      </c>
      <c r="GE84" s="154">
        <v>0</v>
      </c>
      <c r="GF84" s="155">
        <v>0</v>
      </c>
      <c r="GG84" s="153">
        <v>3</v>
      </c>
      <c r="GH84" s="154">
        <v>0</v>
      </c>
      <c r="GI84" s="154">
        <v>0</v>
      </c>
      <c r="GJ84" s="155" t="s">
        <v>285</v>
      </c>
      <c r="GK84" s="151">
        <v>4</v>
      </c>
      <c r="GL84" s="151">
        <v>0</v>
      </c>
      <c r="GM84" s="151">
        <v>2</v>
      </c>
      <c r="GN84" s="151" t="s">
        <v>285</v>
      </c>
      <c r="GO84" s="153">
        <v>2</v>
      </c>
      <c r="GP84" s="155">
        <v>0</v>
      </c>
      <c r="GQ84" s="151">
        <v>1</v>
      </c>
      <c r="GR84" s="151">
        <v>0</v>
      </c>
      <c r="GS84" s="153">
        <v>2</v>
      </c>
      <c r="GT84" s="154">
        <v>3</v>
      </c>
      <c r="GU84" s="154">
        <v>1</v>
      </c>
      <c r="GV84" s="154">
        <v>5</v>
      </c>
      <c r="GW84" s="154">
        <v>6</v>
      </c>
      <c r="GX84" s="155">
        <v>0</v>
      </c>
      <c r="GY84" s="151" t="s">
        <v>369</v>
      </c>
      <c r="GZ84" s="153">
        <v>0</v>
      </c>
      <c r="HA84" s="154">
        <v>2</v>
      </c>
      <c r="HB84" s="154">
        <v>0</v>
      </c>
      <c r="HC84" s="154">
        <v>0</v>
      </c>
      <c r="HD84" s="155">
        <v>0</v>
      </c>
      <c r="HE84" s="151">
        <v>0</v>
      </c>
      <c r="HF84" s="151">
        <v>30</v>
      </c>
      <c r="HG84" s="151">
        <v>0</v>
      </c>
      <c r="HH84" s="151">
        <v>0</v>
      </c>
      <c r="HI84" s="151">
        <v>0</v>
      </c>
      <c r="HJ84" s="153">
        <v>10</v>
      </c>
      <c r="HK84" s="154">
        <v>0</v>
      </c>
      <c r="HL84" s="154">
        <v>0</v>
      </c>
      <c r="HM84" s="154">
        <v>0</v>
      </c>
      <c r="HN84" s="155">
        <v>0</v>
      </c>
      <c r="HO84" s="151">
        <v>1</v>
      </c>
      <c r="HP84" s="151">
        <v>3</v>
      </c>
      <c r="HQ84" s="151">
        <v>4</v>
      </c>
      <c r="HR84" s="151">
        <v>5</v>
      </c>
      <c r="HS84" s="151">
        <v>6</v>
      </c>
      <c r="HT84" s="151">
        <v>7</v>
      </c>
      <c r="HU84" s="151">
        <v>0</v>
      </c>
      <c r="HV84" s="151">
        <v>0</v>
      </c>
      <c r="HW84" s="156" t="s">
        <v>266</v>
      </c>
      <c r="HX84" s="151" t="s">
        <v>370</v>
      </c>
      <c r="HY84" s="153">
        <v>5</v>
      </c>
      <c r="HZ84" s="155" t="s">
        <v>371</v>
      </c>
    </row>
    <row r="85" spans="1:234" ht="15" customHeight="1" x14ac:dyDescent="0.2">
      <c r="A85" s="151">
        <v>12</v>
      </c>
      <c r="B85" s="151"/>
      <c r="C85" s="146" t="s">
        <v>360</v>
      </c>
      <c r="D85" s="151">
        <v>3</v>
      </c>
      <c r="E85" s="151">
        <v>1</v>
      </c>
      <c r="F85" s="145" t="s">
        <v>372</v>
      </c>
      <c r="G85" s="151">
        <v>6</v>
      </c>
      <c r="H85" s="151" t="s">
        <v>373</v>
      </c>
      <c r="I85" s="152">
        <v>3</v>
      </c>
      <c r="J85" s="151"/>
      <c r="K85" s="153">
        <v>4</v>
      </c>
      <c r="L85" s="154">
        <v>5</v>
      </c>
      <c r="M85" s="154">
        <v>7</v>
      </c>
      <c r="N85" s="154">
        <v>6</v>
      </c>
      <c r="O85" s="154">
        <v>2</v>
      </c>
      <c r="P85" s="155">
        <v>10</v>
      </c>
      <c r="Q85" s="151" t="s">
        <v>374</v>
      </c>
      <c r="R85" s="151"/>
      <c r="S85" s="151"/>
      <c r="T85" s="153">
        <v>1</v>
      </c>
      <c r="U85" s="154">
        <v>1</v>
      </c>
      <c r="V85" s="155">
        <v>3</v>
      </c>
      <c r="W85" s="151">
        <v>1</v>
      </c>
      <c r="X85" s="151">
        <v>1</v>
      </c>
      <c r="Y85" s="151">
        <v>3</v>
      </c>
      <c r="Z85" s="153">
        <v>4</v>
      </c>
      <c r="AA85" s="154">
        <v>2</v>
      </c>
      <c r="AB85" s="155">
        <v>1</v>
      </c>
      <c r="AC85" s="151">
        <v>5</v>
      </c>
      <c r="AD85" s="151">
        <v>4</v>
      </c>
      <c r="AE85" s="151">
        <v>3</v>
      </c>
      <c r="AF85" s="153">
        <v>3</v>
      </c>
      <c r="AG85" s="154">
        <v>3</v>
      </c>
      <c r="AH85" s="155">
        <v>2</v>
      </c>
      <c r="AI85" s="151">
        <v>5</v>
      </c>
      <c r="AJ85" s="151">
        <v>5</v>
      </c>
      <c r="AK85" s="151">
        <v>3</v>
      </c>
      <c r="AL85" s="153">
        <v>3</v>
      </c>
      <c r="AM85" s="154">
        <v>3</v>
      </c>
      <c r="AN85" s="155">
        <v>2</v>
      </c>
      <c r="AO85" s="151">
        <v>3</v>
      </c>
      <c r="AP85" s="151">
        <v>3</v>
      </c>
      <c r="AQ85" s="151">
        <v>3</v>
      </c>
      <c r="AR85" s="153">
        <v>3</v>
      </c>
      <c r="AS85" s="154">
        <v>3</v>
      </c>
      <c r="AT85" s="155">
        <v>3</v>
      </c>
      <c r="AU85" s="151">
        <v>4</v>
      </c>
      <c r="AV85" s="151">
        <v>4</v>
      </c>
      <c r="AW85" s="151">
        <v>4</v>
      </c>
      <c r="AX85" s="153" t="s">
        <v>375</v>
      </c>
      <c r="AY85" s="154" t="s">
        <v>375</v>
      </c>
      <c r="AZ85" s="155" t="s">
        <v>376</v>
      </c>
      <c r="BA85" s="154"/>
      <c r="BB85" s="151">
        <v>8</v>
      </c>
      <c r="BC85" s="151">
        <v>8</v>
      </c>
      <c r="BD85" s="151">
        <v>8</v>
      </c>
      <c r="BE85" s="151">
        <v>8</v>
      </c>
      <c r="BF85" s="145"/>
      <c r="BG85" s="153">
        <v>4</v>
      </c>
      <c r="BH85" s="154">
        <v>4</v>
      </c>
      <c r="BI85" s="154">
        <v>7</v>
      </c>
      <c r="BJ85" s="155">
        <v>7</v>
      </c>
      <c r="BK85" s="154"/>
      <c r="BL85" s="151">
        <v>2</v>
      </c>
      <c r="BM85" s="151">
        <v>3</v>
      </c>
      <c r="BN85" s="151">
        <v>5</v>
      </c>
      <c r="BO85" s="151">
        <v>6</v>
      </c>
      <c r="BP85" s="151"/>
      <c r="BQ85" s="153">
        <v>1</v>
      </c>
      <c r="BR85" s="154">
        <v>2</v>
      </c>
      <c r="BS85" s="154">
        <v>2</v>
      </c>
      <c r="BT85" s="155">
        <v>2</v>
      </c>
      <c r="BU85" s="154"/>
      <c r="BV85" s="151">
        <v>1</v>
      </c>
      <c r="BW85" s="151">
        <v>2</v>
      </c>
      <c r="BX85" s="151">
        <v>3</v>
      </c>
      <c r="BY85" s="151">
        <v>3</v>
      </c>
      <c r="BZ85" s="151"/>
      <c r="CA85" s="153">
        <v>1</v>
      </c>
      <c r="CB85" s="154">
        <v>3</v>
      </c>
      <c r="CC85" s="154">
        <v>4</v>
      </c>
      <c r="CD85" s="155">
        <v>4</v>
      </c>
      <c r="CE85" s="154"/>
      <c r="CF85" s="151">
        <v>2</v>
      </c>
      <c r="CG85" s="151">
        <v>3</v>
      </c>
      <c r="CH85" s="151">
        <v>4</v>
      </c>
      <c r="CI85" s="151">
        <v>4</v>
      </c>
      <c r="CJ85" s="156" t="s">
        <v>377</v>
      </c>
      <c r="CK85" s="154"/>
      <c r="CL85" s="151">
        <v>2</v>
      </c>
      <c r="CM85" s="151">
        <v>2</v>
      </c>
      <c r="CN85" s="151">
        <v>3</v>
      </c>
      <c r="CO85" s="151">
        <v>3</v>
      </c>
      <c r="CP85" s="151"/>
      <c r="CQ85" s="153">
        <v>2</v>
      </c>
      <c r="CR85" s="154">
        <v>2</v>
      </c>
      <c r="CS85" s="154">
        <v>5</v>
      </c>
      <c r="CT85" s="155">
        <v>5</v>
      </c>
      <c r="CU85" s="154"/>
      <c r="CV85" s="151">
        <v>2</v>
      </c>
      <c r="CW85" s="151">
        <v>2</v>
      </c>
      <c r="CX85" s="151">
        <v>4</v>
      </c>
      <c r="CY85" s="151">
        <v>4</v>
      </c>
      <c r="CZ85" s="145"/>
      <c r="DA85" s="153">
        <v>2</v>
      </c>
      <c r="DB85" s="154">
        <v>2</v>
      </c>
      <c r="DC85" s="154">
        <v>4</v>
      </c>
      <c r="DD85" s="155">
        <v>4</v>
      </c>
      <c r="DE85" s="154"/>
      <c r="DF85" s="151">
        <v>4</v>
      </c>
      <c r="DG85" s="151">
        <v>4</v>
      </c>
      <c r="DH85" s="151">
        <v>4</v>
      </c>
      <c r="DI85" s="151">
        <v>4</v>
      </c>
      <c r="DJ85" s="151"/>
      <c r="DK85" s="153">
        <v>4</v>
      </c>
      <c r="DL85" s="154">
        <v>4</v>
      </c>
      <c r="DM85" s="154">
        <v>4</v>
      </c>
      <c r="DN85" s="155">
        <v>4</v>
      </c>
      <c r="DO85" s="154"/>
      <c r="DP85" s="151">
        <v>4</v>
      </c>
      <c r="DQ85" s="151">
        <v>4</v>
      </c>
      <c r="DR85" s="151">
        <v>4</v>
      </c>
      <c r="DS85" s="151">
        <v>4</v>
      </c>
      <c r="DT85" s="151"/>
      <c r="DU85" s="153">
        <v>3</v>
      </c>
      <c r="DV85" s="154">
        <v>3</v>
      </c>
      <c r="DW85" s="155">
        <v>3</v>
      </c>
      <c r="DX85" s="151" t="s">
        <v>378</v>
      </c>
      <c r="DY85" s="156" t="s">
        <v>379</v>
      </c>
      <c r="DZ85" s="154"/>
      <c r="EA85" s="151">
        <v>2</v>
      </c>
      <c r="EB85" s="151">
        <v>4</v>
      </c>
      <c r="EC85" s="151">
        <v>5</v>
      </c>
      <c r="ED85" s="151"/>
      <c r="EE85" s="151">
        <v>0</v>
      </c>
      <c r="EF85" s="151"/>
      <c r="EG85" s="153">
        <v>2</v>
      </c>
      <c r="EH85" s="154">
        <v>4</v>
      </c>
      <c r="EI85" s="154">
        <v>5</v>
      </c>
      <c r="EJ85" s="148"/>
      <c r="EK85" s="155">
        <v>0</v>
      </c>
      <c r="EL85" s="154"/>
      <c r="EM85" s="151">
        <v>2</v>
      </c>
      <c r="EN85" s="151">
        <v>5</v>
      </c>
      <c r="EO85" s="151">
        <v>8</v>
      </c>
      <c r="EP85" s="145"/>
      <c r="EQ85" s="151">
        <v>0</v>
      </c>
      <c r="ER85" s="151"/>
      <c r="ES85" s="153">
        <v>2</v>
      </c>
      <c r="ET85" s="154">
        <v>5</v>
      </c>
      <c r="EU85" s="154">
        <v>8</v>
      </c>
      <c r="EV85" s="148"/>
      <c r="EW85" s="155">
        <v>0</v>
      </c>
      <c r="EX85" s="154"/>
      <c r="EY85" s="151">
        <v>2</v>
      </c>
      <c r="EZ85" s="151">
        <v>0</v>
      </c>
      <c r="FA85" s="151"/>
      <c r="FB85" s="153">
        <v>1</v>
      </c>
      <c r="FC85" s="154">
        <v>2</v>
      </c>
      <c r="FD85" s="154">
        <v>3</v>
      </c>
      <c r="FE85" s="154">
        <v>0</v>
      </c>
      <c r="FF85" s="154">
        <v>0</v>
      </c>
      <c r="FG85" s="154">
        <v>0</v>
      </c>
      <c r="FH85" s="154">
        <v>0</v>
      </c>
      <c r="FI85" s="154"/>
      <c r="FJ85" s="155">
        <v>0</v>
      </c>
      <c r="FK85" s="154"/>
      <c r="FL85" s="151">
        <v>1</v>
      </c>
      <c r="FM85" s="151">
        <v>2</v>
      </c>
      <c r="FN85" s="151">
        <v>4</v>
      </c>
      <c r="FO85" s="151">
        <v>5</v>
      </c>
      <c r="FP85" s="151">
        <v>6</v>
      </c>
      <c r="FQ85" s="151">
        <v>7</v>
      </c>
      <c r="FR85" s="151">
        <v>0</v>
      </c>
      <c r="FS85" s="151">
        <v>0</v>
      </c>
      <c r="FT85" s="151"/>
      <c r="FU85" s="151">
        <v>0</v>
      </c>
      <c r="FV85" s="151"/>
      <c r="FW85" s="153">
        <v>2</v>
      </c>
      <c r="FX85" s="155">
        <v>0</v>
      </c>
      <c r="FY85" s="154"/>
      <c r="FZ85" s="151">
        <v>5</v>
      </c>
      <c r="GA85" s="151">
        <v>0</v>
      </c>
      <c r="GB85" s="153">
        <v>1</v>
      </c>
      <c r="GC85" s="154">
        <v>0</v>
      </c>
      <c r="GD85" s="154">
        <v>0</v>
      </c>
      <c r="GE85" s="154">
        <v>0</v>
      </c>
      <c r="GF85" s="155">
        <v>0</v>
      </c>
      <c r="GG85" s="153">
        <v>1</v>
      </c>
      <c r="GH85" s="154">
        <v>0</v>
      </c>
      <c r="GI85" s="154">
        <v>0</v>
      </c>
      <c r="GJ85" s="155" t="s">
        <v>265</v>
      </c>
      <c r="GK85" s="151">
        <v>3</v>
      </c>
      <c r="GL85" s="151">
        <v>3</v>
      </c>
      <c r="GM85" s="151">
        <v>0</v>
      </c>
      <c r="GN85" s="151" t="s">
        <v>265</v>
      </c>
      <c r="GO85" s="153">
        <v>1</v>
      </c>
      <c r="GP85" s="155">
        <v>0</v>
      </c>
      <c r="GQ85" s="151">
        <v>1</v>
      </c>
      <c r="GR85" s="151">
        <v>0</v>
      </c>
      <c r="GS85" s="153">
        <v>1</v>
      </c>
      <c r="GT85" s="154">
        <v>7</v>
      </c>
      <c r="GU85" s="154">
        <v>3</v>
      </c>
      <c r="GV85" s="154">
        <v>5</v>
      </c>
      <c r="GW85" s="154">
        <v>6</v>
      </c>
      <c r="GX85" s="155">
        <v>0</v>
      </c>
      <c r="GY85" s="151" t="s">
        <v>380</v>
      </c>
      <c r="GZ85" s="153">
        <v>0</v>
      </c>
      <c r="HA85" s="154">
        <v>0</v>
      </c>
      <c r="HB85" s="154">
        <v>0</v>
      </c>
      <c r="HC85" s="154">
        <v>0</v>
      </c>
      <c r="HD85" s="155">
        <v>0</v>
      </c>
      <c r="HE85" s="151">
        <v>0</v>
      </c>
      <c r="HF85" s="151">
        <v>20</v>
      </c>
      <c r="HG85" s="151">
        <v>0</v>
      </c>
      <c r="HH85" s="151">
        <v>0</v>
      </c>
      <c r="HI85" s="151">
        <v>0</v>
      </c>
      <c r="HJ85" s="153">
        <v>0</v>
      </c>
      <c r="HK85" s="154">
        <v>0</v>
      </c>
      <c r="HL85" s="154">
        <v>0</v>
      </c>
      <c r="HM85" s="154">
        <v>0</v>
      </c>
      <c r="HN85" s="155">
        <v>0</v>
      </c>
      <c r="HO85" s="151">
        <v>1</v>
      </c>
      <c r="HP85" s="151">
        <v>2</v>
      </c>
      <c r="HQ85" s="151">
        <v>0</v>
      </c>
      <c r="HR85" s="151">
        <v>0</v>
      </c>
      <c r="HS85" s="151">
        <v>0</v>
      </c>
      <c r="HT85" s="151">
        <v>0</v>
      </c>
      <c r="HU85" s="151">
        <v>0</v>
      </c>
      <c r="HV85" s="151">
        <v>0</v>
      </c>
      <c r="HW85" s="156" t="s">
        <v>381</v>
      </c>
      <c r="HX85" s="151" t="s">
        <v>382</v>
      </c>
      <c r="HY85" s="153">
        <v>12</v>
      </c>
      <c r="HZ85" s="155" t="s">
        <v>383</v>
      </c>
    </row>
    <row r="86" spans="1:234" ht="15" customHeight="1" x14ac:dyDescent="0.2">
      <c r="A86" s="145">
        <v>13</v>
      </c>
      <c r="B86" s="151"/>
      <c r="C86" s="146" t="s">
        <v>310</v>
      </c>
      <c r="D86" s="151">
        <v>4</v>
      </c>
      <c r="E86" s="151">
        <v>2</v>
      </c>
      <c r="F86" s="145" t="s">
        <v>384</v>
      </c>
      <c r="G86" s="151">
        <v>6</v>
      </c>
      <c r="H86" s="151" t="s">
        <v>362</v>
      </c>
      <c r="I86" s="152">
        <v>3</v>
      </c>
      <c r="J86" s="151"/>
      <c r="K86" s="153">
        <v>2</v>
      </c>
      <c r="L86" s="154">
        <v>3</v>
      </c>
      <c r="M86" s="154">
        <v>7</v>
      </c>
      <c r="N86" s="154">
        <v>5</v>
      </c>
      <c r="O86" s="154">
        <v>6</v>
      </c>
      <c r="P86" s="155">
        <v>9</v>
      </c>
      <c r="Q86" s="151"/>
      <c r="R86" s="151"/>
      <c r="S86" s="151"/>
      <c r="T86" s="153">
        <v>1</v>
      </c>
      <c r="U86" s="154">
        <v>1</v>
      </c>
      <c r="V86" s="155">
        <v>2</v>
      </c>
      <c r="W86" s="151">
        <v>1</v>
      </c>
      <c r="X86" s="151">
        <v>1</v>
      </c>
      <c r="Y86" s="151">
        <v>2</v>
      </c>
      <c r="Z86" s="153">
        <v>4</v>
      </c>
      <c r="AA86" s="154">
        <v>2</v>
      </c>
      <c r="AB86" s="155">
        <v>1</v>
      </c>
      <c r="AC86" s="151">
        <v>4</v>
      </c>
      <c r="AD86" s="151">
        <v>2</v>
      </c>
      <c r="AE86" s="151">
        <v>1</v>
      </c>
      <c r="AF86" s="153">
        <v>4</v>
      </c>
      <c r="AG86" s="154">
        <v>2</v>
      </c>
      <c r="AH86" s="155">
        <v>1</v>
      </c>
      <c r="AI86" s="151">
        <v>4</v>
      </c>
      <c r="AJ86" s="151">
        <v>3</v>
      </c>
      <c r="AK86" s="151">
        <v>2</v>
      </c>
      <c r="AL86" s="153">
        <v>3</v>
      </c>
      <c r="AM86" s="154">
        <v>2</v>
      </c>
      <c r="AN86" s="155">
        <v>1</v>
      </c>
      <c r="AO86" s="151">
        <v>3</v>
      </c>
      <c r="AP86" s="151">
        <v>3</v>
      </c>
      <c r="AQ86" s="151">
        <v>3</v>
      </c>
      <c r="AR86" s="153">
        <v>3</v>
      </c>
      <c r="AS86" s="154">
        <v>3</v>
      </c>
      <c r="AT86" s="155">
        <v>2</v>
      </c>
      <c r="AU86" s="151">
        <v>5</v>
      </c>
      <c r="AV86" s="151">
        <v>5</v>
      </c>
      <c r="AW86" s="151">
        <v>5</v>
      </c>
      <c r="AX86" s="153" t="s">
        <v>385</v>
      </c>
      <c r="AY86" s="154" t="s">
        <v>386</v>
      </c>
      <c r="AZ86" s="155" t="s">
        <v>387</v>
      </c>
      <c r="BA86" s="154"/>
      <c r="BB86" s="151">
        <v>2</v>
      </c>
      <c r="BC86" s="151">
        <v>3</v>
      </c>
      <c r="BD86" s="151">
        <v>4</v>
      </c>
      <c r="BE86" s="151">
        <v>5</v>
      </c>
      <c r="BF86" s="145"/>
      <c r="BG86" s="153">
        <v>9</v>
      </c>
      <c r="BH86" s="154">
        <v>7</v>
      </c>
      <c r="BI86" s="154">
        <v>5</v>
      </c>
      <c r="BJ86" s="155">
        <v>8</v>
      </c>
      <c r="BK86" s="154"/>
      <c r="BL86" s="151">
        <v>1</v>
      </c>
      <c r="BM86" s="151">
        <v>2</v>
      </c>
      <c r="BN86" s="151">
        <v>5</v>
      </c>
      <c r="BO86" s="151">
        <v>6</v>
      </c>
      <c r="BP86" s="151"/>
      <c r="BQ86" s="153">
        <v>1</v>
      </c>
      <c r="BR86" s="154">
        <v>1</v>
      </c>
      <c r="BS86" s="154">
        <v>2</v>
      </c>
      <c r="BT86" s="155">
        <v>3</v>
      </c>
      <c r="BU86" s="154"/>
      <c r="BV86" s="151">
        <v>1</v>
      </c>
      <c r="BW86" s="151">
        <v>2</v>
      </c>
      <c r="BX86" s="151">
        <v>3</v>
      </c>
      <c r="BY86" s="151">
        <v>4</v>
      </c>
      <c r="BZ86" s="151"/>
      <c r="CA86" s="153">
        <v>1</v>
      </c>
      <c r="CB86" s="154">
        <v>1</v>
      </c>
      <c r="CC86" s="154">
        <v>2</v>
      </c>
      <c r="CD86" s="155">
        <v>2</v>
      </c>
      <c r="CE86" s="154"/>
      <c r="CF86" s="151">
        <v>1</v>
      </c>
      <c r="CG86" s="151">
        <v>1</v>
      </c>
      <c r="CH86" s="151">
        <v>3</v>
      </c>
      <c r="CI86" s="151">
        <v>4</v>
      </c>
      <c r="CJ86" s="156" t="s">
        <v>388</v>
      </c>
      <c r="CK86" s="154"/>
      <c r="CL86" s="151">
        <v>1</v>
      </c>
      <c r="CM86" s="151">
        <v>1</v>
      </c>
      <c r="CN86" s="151">
        <v>2</v>
      </c>
      <c r="CO86" s="151">
        <v>2</v>
      </c>
      <c r="CP86" s="151"/>
      <c r="CQ86" s="153">
        <v>2</v>
      </c>
      <c r="CR86" s="154">
        <v>2</v>
      </c>
      <c r="CS86" s="154">
        <v>2</v>
      </c>
      <c r="CT86" s="155">
        <v>2</v>
      </c>
      <c r="CU86" s="154"/>
      <c r="CV86" s="151">
        <v>2</v>
      </c>
      <c r="CW86" s="151">
        <v>2</v>
      </c>
      <c r="CX86" s="151">
        <v>2</v>
      </c>
      <c r="CY86" s="151">
        <v>2</v>
      </c>
      <c r="CZ86" s="145"/>
      <c r="DA86" s="153">
        <v>2</v>
      </c>
      <c r="DB86" s="154">
        <v>2</v>
      </c>
      <c r="DC86" s="154">
        <v>5</v>
      </c>
      <c r="DD86" s="155">
        <v>5</v>
      </c>
      <c r="DE86" s="154"/>
      <c r="DF86" s="151">
        <v>4</v>
      </c>
      <c r="DG86" s="151">
        <v>2</v>
      </c>
      <c r="DH86" s="151">
        <v>2</v>
      </c>
      <c r="DI86" s="151">
        <v>2</v>
      </c>
      <c r="DJ86" s="151"/>
      <c r="DK86" s="153">
        <v>4</v>
      </c>
      <c r="DL86" s="154">
        <v>3</v>
      </c>
      <c r="DM86" s="154">
        <v>2</v>
      </c>
      <c r="DN86" s="155">
        <v>2</v>
      </c>
      <c r="DO86" s="154"/>
      <c r="DP86" s="151">
        <v>4</v>
      </c>
      <c r="DQ86" s="151">
        <v>3</v>
      </c>
      <c r="DR86" s="151">
        <v>2</v>
      </c>
      <c r="DS86" s="151">
        <v>2</v>
      </c>
      <c r="DT86" s="151"/>
      <c r="DU86" s="153">
        <v>4</v>
      </c>
      <c r="DV86" s="154">
        <v>3</v>
      </c>
      <c r="DW86" s="155">
        <v>3</v>
      </c>
      <c r="DX86" s="151" t="s">
        <v>389</v>
      </c>
      <c r="DY86" s="156" t="s">
        <v>390</v>
      </c>
      <c r="DZ86" s="154"/>
      <c r="EA86" s="151">
        <v>2</v>
      </c>
      <c r="EB86" s="151">
        <v>4</v>
      </c>
      <c r="EC86" s="151">
        <v>5</v>
      </c>
      <c r="ED86" s="151"/>
      <c r="EE86" s="151">
        <v>0</v>
      </c>
      <c r="EF86" s="151"/>
      <c r="EG86" s="153">
        <v>2</v>
      </c>
      <c r="EH86" s="154">
        <v>4</v>
      </c>
      <c r="EI86" s="154">
        <v>5</v>
      </c>
      <c r="EJ86" s="148"/>
      <c r="EK86" s="155">
        <v>0</v>
      </c>
      <c r="EL86" s="154"/>
      <c r="EM86" s="151">
        <v>1</v>
      </c>
      <c r="EN86" s="151">
        <v>5</v>
      </c>
      <c r="EO86" s="151">
        <v>7</v>
      </c>
      <c r="EP86" s="145"/>
      <c r="EQ86" s="151">
        <v>0</v>
      </c>
      <c r="ER86" s="151"/>
      <c r="ES86" s="153">
        <v>1</v>
      </c>
      <c r="ET86" s="154">
        <v>5</v>
      </c>
      <c r="EU86" s="154">
        <v>7</v>
      </c>
      <c r="EV86" s="148"/>
      <c r="EW86" s="155">
        <v>0</v>
      </c>
      <c r="EX86" s="154"/>
      <c r="EY86" s="151">
        <v>2</v>
      </c>
      <c r="EZ86" s="151">
        <v>0</v>
      </c>
      <c r="FA86" s="151"/>
      <c r="FB86" s="153">
        <v>1</v>
      </c>
      <c r="FC86" s="154">
        <v>2</v>
      </c>
      <c r="FD86" s="154">
        <v>3</v>
      </c>
      <c r="FE86" s="154">
        <v>6</v>
      </c>
      <c r="FF86" s="154">
        <v>0</v>
      </c>
      <c r="FG86" s="154">
        <v>0</v>
      </c>
      <c r="FH86" s="154">
        <v>0</v>
      </c>
      <c r="FI86" s="154"/>
      <c r="FJ86" s="155">
        <v>0</v>
      </c>
      <c r="FK86" s="154"/>
      <c r="FL86" s="151">
        <v>1</v>
      </c>
      <c r="FM86" s="151">
        <v>4</v>
      </c>
      <c r="FN86" s="151">
        <v>6</v>
      </c>
      <c r="FO86" s="151">
        <v>7</v>
      </c>
      <c r="FP86" s="151">
        <v>0</v>
      </c>
      <c r="FQ86" s="151">
        <v>0</v>
      </c>
      <c r="FR86" s="151">
        <v>0</v>
      </c>
      <c r="FS86" s="151">
        <v>0</v>
      </c>
      <c r="FT86" s="151"/>
      <c r="FU86" s="151" t="s">
        <v>391</v>
      </c>
      <c r="FV86" s="151"/>
      <c r="FW86" s="153">
        <v>3</v>
      </c>
      <c r="FX86" s="155" t="s">
        <v>392</v>
      </c>
      <c r="FY86" s="154"/>
      <c r="FZ86" s="151">
        <v>1</v>
      </c>
      <c r="GA86" s="151">
        <v>0</v>
      </c>
      <c r="GB86" s="153">
        <v>1</v>
      </c>
      <c r="GC86" s="154">
        <v>0</v>
      </c>
      <c r="GD86" s="154">
        <v>0</v>
      </c>
      <c r="GE86" s="154">
        <v>0</v>
      </c>
      <c r="GF86" s="155">
        <v>0</v>
      </c>
      <c r="GG86" s="153">
        <v>2</v>
      </c>
      <c r="GH86" s="154">
        <v>0</v>
      </c>
      <c r="GI86" s="154">
        <v>0</v>
      </c>
      <c r="GJ86" s="155">
        <v>0</v>
      </c>
      <c r="GK86" s="151">
        <v>4</v>
      </c>
      <c r="GL86" s="151">
        <v>0</v>
      </c>
      <c r="GM86" s="151">
        <v>0</v>
      </c>
      <c r="GN86" s="151">
        <v>0</v>
      </c>
      <c r="GO86" s="153">
        <v>1</v>
      </c>
      <c r="GP86" s="155">
        <v>0</v>
      </c>
      <c r="GQ86" s="151">
        <v>1</v>
      </c>
      <c r="GR86" s="151">
        <v>0</v>
      </c>
      <c r="GS86" s="153">
        <v>3</v>
      </c>
      <c r="GT86" s="154">
        <v>7</v>
      </c>
      <c r="GU86" s="154">
        <v>4</v>
      </c>
      <c r="GV86" s="154">
        <v>0</v>
      </c>
      <c r="GW86" s="154">
        <v>0</v>
      </c>
      <c r="GX86" s="155">
        <v>0</v>
      </c>
      <c r="GY86" s="151" t="s">
        <v>393</v>
      </c>
      <c r="GZ86" s="153">
        <v>2</v>
      </c>
      <c r="HA86" s="154">
        <v>0</v>
      </c>
      <c r="HB86" s="154">
        <v>0</v>
      </c>
      <c r="HC86" s="154">
        <v>0</v>
      </c>
      <c r="HD86" s="155">
        <v>0</v>
      </c>
      <c r="HE86" s="151">
        <v>0</v>
      </c>
      <c r="HF86" s="151">
        <v>20</v>
      </c>
      <c r="HG86" s="151">
        <v>0</v>
      </c>
      <c r="HH86" s="151">
        <v>0</v>
      </c>
      <c r="HI86" s="151">
        <v>0</v>
      </c>
      <c r="HJ86" s="153">
        <v>0</v>
      </c>
      <c r="HK86" s="154">
        <v>0</v>
      </c>
      <c r="HL86" s="154">
        <v>0</v>
      </c>
      <c r="HM86" s="154">
        <v>0</v>
      </c>
      <c r="HN86" s="155">
        <v>0</v>
      </c>
      <c r="HO86" s="151">
        <v>1</v>
      </c>
      <c r="HP86" s="151">
        <v>2</v>
      </c>
      <c r="HQ86" s="151">
        <v>3</v>
      </c>
      <c r="HR86" s="151">
        <v>0</v>
      </c>
      <c r="HS86" s="151">
        <v>0</v>
      </c>
      <c r="HT86" s="151">
        <v>0</v>
      </c>
      <c r="HU86" s="151">
        <v>0</v>
      </c>
      <c r="HV86" s="151">
        <v>0</v>
      </c>
      <c r="HW86" s="156" t="s">
        <v>394</v>
      </c>
      <c r="HX86" s="151" t="s">
        <v>395</v>
      </c>
      <c r="HY86" s="153">
        <v>2</v>
      </c>
      <c r="HZ86" s="155" t="s">
        <v>396</v>
      </c>
    </row>
    <row r="87" spans="1:234" ht="15" customHeight="1" x14ac:dyDescent="0.2">
      <c r="A87" s="151">
        <v>14</v>
      </c>
      <c r="B87" s="145"/>
      <c r="C87" s="146" t="s">
        <v>273</v>
      </c>
      <c r="D87" s="145">
        <v>4</v>
      </c>
      <c r="E87" s="145">
        <v>1</v>
      </c>
      <c r="F87" s="145" t="s">
        <v>397</v>
      </c>
      <c r="G87" s="145">
        <v>7</v>
      </c>
      <c r="H87" s="145" t="s">
        <v>398</v>
      </c>
      <c r="I87" s="146">
        <v>3</v>
      </c>
      <c r="J87" s="145"/>
      <c r="K87" s="147">
        <v>3</v>
      </c>
      <c r="L87" s="148">
        <v>4</v>
      </c>
      <c r="M87" s="148">
        <v>7</v>
      </c>
      <c r="N87" s="148">
        <v>1</v>
      </c>
      <c r="O87" s="148">
        <v>2</v>
      </c>
      <c r="P87" s="149">
        <v>6</v>
      </c>
      <c r="Q87" s="158" t="s">
        <v>399</v>
      </c>
      <c r="R87" s="145"/>
      <c r="S87" s="145"/>
      <c r="T87" s="147">
        <v>1</v>
      </c>
      <c r="U87" s="148">
        <v>1</v>
      </c>
      <c r="V87" s="149">
        <v>2</v>
      </c>
      <c r="W87" s="145">
        <v>1</v>
      </c>
      <c r="X87" s="145">
        <v>1</v>
      </c>
      <c r="Y87" s="145">
        <v>3</v>
      </c>
      <c r="Z87" s="147">
        <v>3</v>
      </c>
      <c r="AA87" s="148">
        <v>2</v>
      </c>
      <c r="AB87" s="149">
        <v>1</v>
      </c>
      <c r="AC87" s="145">
        <v>2</v>
      </c>
      <c r="AD87" s="145">
        <v>1</v>
      </c>
      <c r="AE87" s="145">
        <v>1</v>
      </c>
      <c r="AF87" s="147">
        <v>3</v>
      </c>
      <c r="AG87" s="148">
        <v>2</v>
      </c>
      <c r="AH87" s="149">
        <v>1</v>
      </c>
      <c r="AI87" s="145">
        <v>3</v>
      </c>
      <c r="AJ87" s="145">
        <v>3</v>
      </c>
      <c r="AK87" s="145">
        <v>3</v>
      </c>
      <c r="AL87" s="147">
        <v>1</v>
      </c>
      <c r="AM87" s="148">
        <v>1</v>
      </c>
      <c r="AN87" s="149">
        <v>1</v>
      </c>
      <c r="AO87" s="145">
        <v>2</v>
      </c>
      <c r="AP87" s="145">
        <v>2</v>
      </c>
      <c r="AQ87" s="145">
        <v>2</v>
      </c>
      <c r="AR87" s="147">
        <v>3</v>
      </c>
      <c r="AS87" s="148">
        <v>3</v>
      </c>
      <c r="AT87" s="149">
        <v>3</v>
      </c>
      <c r="AU87" s="145">
        <v>3</v>
      </c>
      <c r="AV87" s="145">
        <v>3</v>
      </c>
      <c r="AW87" s="145">
        <v>2</v>
      </c>
      <c r="AX87" s="147" t="s">
        <v>400</v>
      </c>
      <c r="AY87" s="148" t="s">
        <v>400</v>
      </c>
      <c r="AZ87" s="149" t="s">
        <v>401</v>
      </c>
      <c r="BA87" s="148"/>
      <c r="BB87" s="145">
        <v>3</v>
      </c>
      <c r="BC87" s="145">
        <v>5</v>
      </c>
      <c r="BD87" s="145">
        <v>6</v>
      </c>
      <c r="BE87" s="145">
        <v>6</v>
      </c>
      <c r="BF87" s="145"/>
      <c r="BG87" s="147">
        <v>10</v>
      </c>
      <c r="BH87" s="148">
        <v>9</v>
      </c>
      <c r="BI87" s="148">
        <v>9</v>
      </c>
      <c r="BJ87" s="149">
        <v>8</v>
      </c>
      <c r="BK87" s="148"/>
      <c r="BL87" s="145">
        <v>4</v>
      </c>
      <c r="BM87" s="145">
        <v>5</v>
      </c>
      <c r="BN87" s="145">
        <v>6</v>
      </c>
      <c r="BO87" s="145">
        <v>6</v>
      </c>
      <c r="BP87" s="145"/>
      <c r="BQ87" s="147">
        <v>1</v>
      </c>
      <c r="BR87" s="148">
        <v>1</v>
      </c>
      <c r="BS87" s="148">
        <v>2</v>
      </c>
      <c r="BT87" s="149">
        <v>2</v>
      </c>
      <c r="BU87" s="148"/>
      <c r="BV87" s="145">
        <v>2</v>
      </c>
      <c r="BW87" s="145">
        <v>2</v>
      </c>
      <c r="BX87" s="145">
        <v>3</v>
      </c>
      <c r="BY87" s="145">
        <v>3</v>
      </c>
      <c r="BZ87" s="145"/>
      <c r="CA87" s="147">
        <v>2</v>
      </c>
      <c r="CB87" s="148">
        <v>2</v>
      </c>
      <c r="CC87" s="148">
        <v>2</v>
      </c>
      <c r="CD87" s="149">
        <v>2</v>
      </c>
      <c r="CE87" s="148"/>
      <c r="CF87" s="145">
        <v>1</v>
      </c>
      <c r="CG87" s="145">
        <v>2</v>
      </c>
      <c r="CH87" s="145">
        <v>4</v>
      </c>
      <c r="CI87" s="145">
        <v>4</v>
      </c>
      <c r="CJ87" s="150" t="s">
        <v>402</v>
      </c>
      <c r="CK87" s="148"/>
      <c r="CL87" s="145">
        <v>4</v>
      </c>
      <c r="CM87" s="145">
        <v>4</v>
      </c>
      <c r="CN87" s="145">
        <v>4</v>
      </c>
      <c r="CO87" s="145">
        <v>4</v>
      </c>
      <c r="CP87" s="145"/>
      <c r="CQ87" s="147">
        <v>2</v>
      </c>
      <c r="CR87" s="148">
        <v>2</v>
      </c>
      <c r="CS87" s="148">
        <v>2</v>
      </c>
      <c r="CT87" s="149">
        <v>2</v>
      </c>
      <c r="CU87" s="148"/>
      <c r="CV87" s="145">
        <v>2</v>
      </c>
      <c r="CW87" s="145">
        <v>2</v>
      </c>
      <c r="CX87" s="145">
        <v>2</v>
      </c>
      <c r="CY87" s="145">
        <v>2</v>
      </c>
      <c r="CZ87" s="145"/>
      <c r="DA87" s="147">
        <v>3</v>
      </c>
      <c r="DB87" s="148">
        <v>3</v>
      </c>
      <c r="DC87" s="148">
        <v>3</v>
      </c>
      <c r="DD87" s="149">
        <v>3</v>
      </c>
      <c r="DE87" s="148"/>
      <c r="DF87" s="145">
        <v>4</v>
      </c>
      <c r="DG87" s="145">
        <v>3</v>
      </c>
      <c r="DH87" s="145">
        <v>2</v>
      </c>
      <c r="DI87" s="145">
        <v>1</v>
      </c>
      <c r="DJ87" s="145"/>
      <c r="DK87" s="147">
        <v>3</v>
      </c>
      <c r="DL87" s="148">
        <v>2</v>
      </c>
      <c r="DM87" s="148">
        <v>1</v>
      </c>
      <c r="DN87" s="149">
        <v>1</v>
      </c>
      <c r="DO87" s="148"/>
      <c r="DP87" s="145">
        <v>1</v>
      </c>
      <c r="DQ87" s="145">
        <v>1</v>
      </c>
      <c r="DR87" s="145">
        <v>2</v>
      </c>
      <c r="DS87" s="145">
        <v>2</v>
      </c>
      <c r="DT87" s="145"/>
      <c r="DU87" s="147">
        <v>2</v>
      </c>
      <c r="DV87" s="148">
        <v>2</v>
      </c>
      <c r="DW87" s="149">
        <v>2</v>
      </c>
      <c r="DX87" s="145" t="s">
        <v>403</v>
      </c>
      <c r="DY87" s="150" t="s">
        <v>404</v>
      </c>
      <c r="DZ87" s="148"/>
      <c r="EA87" s="145">
        <v>2</v>
      </c>
      <c r="EB87" s="145">
        <v>4</v>
      </c>
      <c r="EC87" s="145">
        <v>5</v>
      </c>
      <c r="ED87" s="145"/>
      <c r="EE87" s="145">
        <v>0</v>
      </c>
      <c r="EF87" s="145"/>
      <c r="EG87" s="147">
        <v>2</v>
      </c>
      <c r="EH87" s="148">
        <v>4</v>
      </c>
      <c r="EI87" s="148">
        <v>5</v>
      </c>
      <c r="EJ87" s="148"/>
      <c r="EK87" s="149">
        <v>0</v>
      </c>
      <c r="EL87" s="148"/>
      <c r="EM87" s="145">
        <v>2</v>
      </c>
      <c r="EN87" s="145">
        <v>5</v>
      </c>
      <c r="EO87" s="145">
        <v>7</v>
      </c>
      <c r="EP87" s="145"/>
      <c r="EQ87" s="145">
        <v>0</v>
      </c>
      <c r="ER87" s="145"/>
      <c r="ES87" s="147">
        <v>2</v>
      </c>
      <c r="ET87" s="148">
        <v>5</v>
      </c>
      <c r="EU87" s="148">
        <v>7</v>
      </c>
      <c r="EV87" s="148"/>
      <c r="EW87" s="149">
        <v>0</v>
      </c>
      <c r="EX87" s="148"/>
      <c r="EY87" s="145">
        <v>3</v>
      </c>
      <c r="EZ87" s="145">
        <v>0</v>
      </c>
      <c r="FA87" s="145"/>
      <c r="FB87" s="147">
        <v>1</v>
      </c>
      <c r="FC87" s="148">
        <v>3</v>
      </c>
      <c r="FD87" s="148">
        <v>6</v>
      </c>
      <c r="FE87" s="148">
        <v>0</v>
      </c>
      <c r="FF87" s="148">
        <v>0</v>
      </c>
      <c r="FG87" s="148">
        <v>0</v>
      </c>
      <c r="FH87" s="148">
        <v>0</v>
      </c>
      <c r="FI87" s="148"/>
      <c r="FJ87" s="149">
        <v>0</v>
      </c>
      <c r="FK87" s="148"/>
      <c r="FL87" s="145">
        <v>1</v>
      </c>
      <c r="FM87" s="145">
        <v>2</v>
      </c>
      <c r="FN87" s="145">
        <v>7</v>
      </c>
      <c r="FO87" s="145">
        <v>0</v>
      </c>
      <c r="FP87" s="145">
        <v>0</v>
      </c>
      <c r="FQ87" s="145">
        <v>0</v>
      </c>
      <c r="FR87" s="145">
        <v>0</v>
      </c>
      <c r="FS87" s="145">
        <v>0</v>
      </c>
      <c r="FT87" s="145"/>
      <c r="FU87" s="145">
        <v>0</v>
      </c>
      <c r="FV87" s="145"/>
      <c r="FW87" s="147">
        <v>1</v>
      </c>
      <c r="FX87" s="149" t="s">
        <v>405</v>
      </c>
      <c r="FY87" s="148"/>
      <c r="FZ87" s="145">
        <v>4</v>
      </c>
      <c r="GA87" s="145">
        <v>0</v>
      </c>
      <c r="GB87" s="147">
        <v>1</v>
      </c>
      <c r="GC87" s="148">
        <v>0</v>
      </c>
      <c r="GD87" s="148">
        <v>0</v>
      </c>
      <c r="GE87" s="148">
        <v>0</v>
      </c>
      <c r="GF87" s="149">
        <v>0</v>
      </c>
      <c r="GG87" s="147">
        <v>1</v>
      </c>
      <c r="GH87" s="148">
        <v>0</v>
      </c>
      <c r="GI87" s="148">
        <v>0</v>
      </c>
      <c r="GJ87" s="149" t="s">
        <v>285</v>
      </c>
      <c r="GK87" s="145">
        <v>4</v>
      </c>
      <c r="GL87" s="145">
        <v>0</v>
      </c>
      <c r="GM87" s="145">
        <v>0</v>
      </c>
      <c r="GN87" s="145" t="s">
        <v>285</v>
      </c>
      <c r="GO87" s="147">
        <v>1</v>
      </c>
      <c r="GP87" s="149">
        <v>0</v>
      </c>
      <c r="GQ87" s="145">
        <v>4</v>
      </c>
      <c r="GR87" s="145" t="s">
        <v>406</v>
      </c>
      <c r="GS87" s="147">
        <v>2</v>
      </c>
      <c r="GT87" s="148">
        <v>3</v>
      </c>
      <c r="GU87" s="148">
        <v>4</v>
      </c>
      <c r="GV87" s="148">
        <v>1</v>
      </c>
      <c r="GW87" s="148">
        <v>5</v>
      </c>
      <c r="GX87" s="149">
        <v>0</v>
      </c>
      <c r="GY87" s="145">
        <v>0</v>
      </c>
      <c r="GZ87" s="147">
        <v>0</v>
      </c>
      <c r="HA87" s="148">
        <v>1</v>
      </c>
      <c r="HB87" s="148">
        <v>0</v>
      </c>
      <c r="HC87" s="148">
        <v>0</v>
      </c>
      <c r="HD87" s="149">
        <v>0</v>
      </c>
      <c r="HE87" s="145">
        <v>0</v>
      </c>
      <c r="HF87" s="145">
        <v>25</v>
      </c>
      <c r="HG87" s="145">
        <v>0</v>
      </c>
      <c r="HH87" s="145">
        <v>0</v>
      </c>
      <c r="HI87" s="145">
        <v>0</v>
      </c>
      <c r="HJ87" s="147">
        <v>0</v>
      </c>
      <c r="HK87" s="148">
        <v>0</v>
      </c>
      <c r="HL87" s="148">
        <v>0</v>
      </c>
      <c r="HM87" s="148">
        <v>0</v>
      </c>
      <c r="HN87" s="149">
        <v>0</v>
      </c>
      <c r="HO87" s="145">
        <v>1</v>
      </c>
      <c r="HP87" s="145">
        <v>2</v>
      </c>
      <c r="HQ87" s="145">
        <v>4</v>
      </c>
      <c r="HR87" s="145">
        <v>7</v>
      </c>
      <c r="HS87" s="145">
        <v>0</v>
      </c>
      <c r="HT87" s="145">
        <v>0</v>
      </c>
      <c r="HU87" s="145">
        <v>0</v>
      </c>
      <c r="HV87" s="145">
        <v>0</v>
      </c>
      <c r="HW87" s="150">
        <v>0</v>
      </c>
      <c r="HX87" s="145">
        <v>0</v>
      </c>
      <c r="HY87" s="159">
        <v>0</v>
      </c>
      <c r="HZ87" s="160">
        <v>0</v>
      </c>
    </row>
    <row r="88" spans="1:234" ht="15" customHeight="1" x14ac:dyDescent="0.2">
      <c r="A88" s="145">
        <v>15</v>
      </c>
      <c r="B88" s="151"/>
      <c r="C88" s="146" t="s">
        <v>407</v>
      </c>
      <c r="D88" s="151">
        <v>5</v>
      </c>
      <c r="E88" s="151">
        <v>1</v>
      </c>
      <c r="F88" s="145" t="s">
        <v>408</v>
      </c>
      <c r="G88" s="151">
        <v>7</v>
      </c>
      <c r="H88" s="151" t="s">
        <v>398</v>
      </c>
      <c r="I88" s="152">
        <v>3</v>
      </c>
      <c r="J88" s="151"/>
      <c r="K88" s="153">
        <v>3</v>
      </c>
      <c r="L88" s="154">
        <v>5</v>
      </c>
      <c r="M88" s="154">
        <v>7</v>
      </c>
      <c r="N88" s="154">
        <v>6</v>
      </c>
      <c r="O88" s="154">
        <v>11</v>
      </c>
      <c r="P88" s="155">
        <v>10</v>
      </c>
      <c r="Q88" s="151"/>
      <c r="R88" s="151"/>
      <c r="S88" s="151"/>
      <c r="T88" s="153">
        <v>1</v>
      </c>
      <c r="U88" s="154">
        <v>2</v>
      </c>
      <c r="V88" s="155">
        <v>3</v>
      </c>
      <c r="W88" s="151">
        <v>4</v>
      </c>
      <c r="X88" s="151">
        <v>4</v>
      </c>
      <c r="Y88" s="151">
        <v>4</v>
      </c>
      <c r="Z88" s="153">
        <v>5</v>
      </c>
      <c r="AA88" s="154">
        <v>4</v>
      </c>
      <c r="AB88" s="155">
        <v>2</v>
      </c>
      <c r="AC88" s="151">
        <v>5</v>
      </c>
      <c r="AD88" s="151">
        <v>2</v>
      </c>
      <c r="AE88" s="151">
        <v>1</v>
      </c>
      <c r="AF88" s="153">
        <v>5</v>
      </c>
      <c r="AG88" s="154">
        <v>2</v>
      </c>
      <c r="AH88" s="155">
        <v>1</v>
      </c>
      <c r="AI88" s="151">
        <v>5</v>
      </c>
      <c r="AJ88" s="151">
        <v>5</v>
      </c>
      <c r="AK88" s="151">
        <v>2</v>
      </c>
      <c r="AL88" s="153">
        <v>1</v>
      </c>
      <c r="AM88" s="154">
        <v>1</v>
      </c>
      <c r="AN88" s="155">
        <v>1</v>
      </c>
      <c r="AO88" s="151">
        <v>1</v>
      </c>
      <c r="AP88" s="151">
        <v>1</v>
      </c>
      <c r="AQ88" s="151">
        <v>2</v>
      </c>
      <c r="AR88" s="153">
        <v>5</v>
      </c>
      <c r="AS88" s="154">
        <v>4</v>
      </c>
      <c r="AT88" s="155">
        <v>3</v>
      </c>
      <c r="AU88" s="151">
        <v>5</v>
      </c>
      <c r="AV88" s="151">
        <v>5</v>
      </c>
      <c r="AW88" s="151">
        <v>3</v>
      </c>
      <c r="AX88" s="153">
        <v>0</v>
      </c>
      <c r="AY88" s="154">
        <v>0</v>
      </c>
      <c r="AZ88" s="155">
        <v>0</v>
      </c>
      <c r="BA88" s="154"/>
      <c r="BB88" s="151">
        <v>1</v>
      </c>
      <c r="BC88" s="151">
        <v>2</v>
      </c>
      <c r="BD88" s="151">
        <v>3</v>
      </c>
      <c r="BE88" s="151">
        <v>3</v>
      </c>
      <c r="BF88" s="145"/>
      <c r="BG88" s="153">
        <v>11</v>
      </c>
      <c r="BH88" s="154">
        <v>9</v>
      </c>
      <c r="BI88" s="154">
        <v>5</v>
      </c>
      <c r="BJ88" s="155">
        <v>3</v>
      </c>
      <c r="BK88" s="154"/>
      <c r="BL88" s="151">
        <v>8</v>
      </c>
      <c r="BM88" s="151">
        <v>1</v>
      </c>
      <c r="BN88" s="151">
        <v>4</v>
      </c>
      <c r="BO88" s="151">
        <v>5</v>
      </c>
      <c r="BP88" s="151"/>
      <c r="BQ88" s="153">
        <v>1</v>
      </c>
      <c r="BR88" s="154">
        <v>1</v>
      </c>
      <c r="BS88" s="154">
        <v>2</v>
      </c>
      <c r="BT88" s="155">
        <v>2</v>
      </c>
      <c r="BU88" s="154"/>
      <c r="BV88" s="151">
        <v>1</v>
      </c>
      <c r="BW88" s="151">
        <v>1</v>
      </c>
      <c r="BX88" s="151">
        <v>2</v>
      </c>
      <c r="BY88" s="151">
        <v>2</v>
      </c>
      <c r="BZ88" s="151"/>
      <c r="CA88" s="153">
        <v>1</v>
      </c>
      <c r="CB88" s="154">
        <v>1</v>
      </c>
      <c r="CC88" s="154">
        <v>2</v>
      </c>
      <c r="CD88" s="155">
        <v>2</v>
      </c>
      <c r="CE88" s="154"/>
      <c r="CF88" s="151">
        <v>1</v>
      </c>
      <c r="CG88" s="151">
        <v>1</v>
      </c>
      <c r="CH88" s="151">
        <v>1</v>
      </c>
      <c r="CI88" s="151">
        <v>4</v>
      </c>
      <c r="CJ88" s="156">
        <v>0</v>
      </c>
      <c r="CK88" s="154"/>
      <c r="CL88" s="151">
        <v>2</v>
      </c>
      <c r="CM88" s="151">
        <v>2</v>
      </c>
      <c r="CN88" s="151">
        <v>5</v>
      </c>
      <c r="CO88" s="151">
        <v>3</v>
      </c>
      <c r="CP88" s="151"/>
      <c r="CQ88" s="153">
        <v>2</v>
      </c>
      <c r="CR88" s="154">
        <v>2</v>
      </c>
      <c r="CS88" s="154">
        <v>2</v>
      </c>
      <c r="CT88" s="155">
        <v>4</v>
      </c>
      <c r="CU88" s="154"/>
      <c r="CV88" s="151">
        <v>2</v>
      </c>
      <c r="CW88" s="151">
        <v>2</v>
      </c>
      <c r="CX88" s="151">
        <v>2</v>
      </c>
      <c r="CY88" s="151">
        <v>4</v>
      </c>
      <c r="CZ88" s="145"/>
      <c r="DA88" s="153">
        <v>2</v>
      </c>
      <c r="DB88" s="154">
        <v>3</v>
      </c>
      <c r="DC88" s="154">
        <v>3</v>
      </c>
      <c r="DD88" s="155">
        <v>3</v>
      </c>
      <c r="DE88" s="154"/>
      <c r="DF88" s="151">
        <v>5</v>
      </c>
      <c r="DG88" s="151">
        <v>3</v>
      </c>
      <c r="DH88" s="151">
        <v>4</v>
      </c>
      <c r="DI88" s="151">
        <v>4</v>
      </c>
      <c r="DJ88" s="151"/>
      <c r="DK88" s="153">
        <v>4</v>
      </c>
      <c r="DL88" s="154">
        <v>3</v>
      </c>
      <c r="DM88" s="154">
        <v>2</v>
      </c>
      <c r="DN88" s="155">
        <v>2</v>
      </c>
      <c r="DO88" s="154"/>
      <c r="DP88" s="151">
        <v>2</v>
      </c>
      <c r="DQ88" s="151">
        <v>2</v>
      </c>
      <c r="DR88" s="151">
        <v>3</v>
      </c>
      <c r="DS88" s="151">
        <v>4</v>
      </c>
      <c r="DT88" s="151"/>
      <c r="DU88" s="153">
        <v>3</v>
      </c>
      <c r="DV88" s="154">
        <v>2</v>
      </c>
      <c r="DW88" s="155">
        <v>2</v>
      </c>
      <c r="DX88" s="151">
        <v>0</v>
      </c>
      <c r="DY88" s="156">
        <v>0</v>
      </c>
      <c r="DZ88" s="154"/>
      <c r="EA88" s="151">
        <v>1</v>
      </c>
      <c r="EB88" s="151">
        <v>2</v>
      </c>
      <c r="EC88" s="151">
        <v>4</v>
      </c>
      <c r="ED88" s="151"/>
      <c r="EE88" s="151">
        <v>0</v>
      </c>
      <c r="EF88" s="151"/>
      <c r="EG88" s="153">
        <v>2</v>
      </c>
      <c r="EH88" s="154">
        <v>4</v>
      </c>
      <c r="EI88" s="154">
        <v>5</v>
      </c>
      <c r="EJ88" s="148"/>
      <c r="EK88" s="155">
        <v>0</v>
      </c>
      <c r="EL88" s="154"/>
      <c r="EM88" s="151">
        <v>2</v>
      </c>
      <c r="EN88" s="151">
        <v>5</v>
      </c>
      <c r="EO88" s="151">
        <v>7</v>
      </c>
      <c r="EP88" s="145"/>
      <c r="EQ88" s="151">
        <v>0</v>
      </c>
      <c r="ER88" s="151"/>
      <c r="ES88" s="153">
        <v>5</v>
      </c>
      <c r="ET88" s="154">
        <v>6</v>
      </c>
      <c r="EU88" s="154">
        <v>7</v>
      </c>
      <c r="EV88" s="148"/>
      <c r="EW88" s="155">
        <v>0</v>
      </c>
      <c r="EX88" s="154"/>
      <c r="EY88" s="151">
        <v>1</v>
      </c>
      <c r="EZ88" s="151">
        <v>0</v>
      </c>
      <c r="FA88" s="151"/>
      <c r="FB88" s="153">
        <v>1</v>
      </c>
      <c r="FC88" s="154">
        <v>2</v>
      </c>
      <c r="FD88" s="154">
        <v>6</v>
      </c>
      <c r="FE88" s="154">
        <v>0</v>
      </c>
      <c r="FF88" s="154">
        <v>0</v>
      </c>
      <c r="FG88" s="154">
        <v>0</v>
      </c>
      <c r="FH88" s="154">
        <v>0</v>
      </c>
      <c r="FI88" s="154"/>
      <c r="FJ88" s="155">
        <v>0</v>
      </c>
      <c r="FK88" s="154"/>
      <c r="FL88" s="151">
        <v>2</v>
      </c>
      <c r="FM88" s="151">
        <v>4</v>
      </c>
      <c r="FN88" s="151">
        <v>7</v>
      </c>
      <c r="FO88" s="151">
        <v>0</v>
      </c>
      <c r="FP88" s="151">
        <v>0</v>
      </c>
      <c r="FQ88" s="151">
        <v>0</v>
      </c>
      <c r="FR88" s="151">
        <v>0</v>
      </c>
      <c r="FS88" s="151">
        <v>0</v>
      </c>
      <c r="FT88" s="151"/>
      <c r="FU88" s="151">
        <v>0</v>
      </c>
      <c r="FV88" s="151"/>
      <c r="FW88" s="153">
        <v>1</v>
      </c>
      <c r="FX88" s="155">
        <v>0</v>
      </c>
      <c r="FY88" s="154"/>
      <c r="FZ88" s="151">
        <v>4</v>
      </c>
      <c r="GA88" s="151">
        <v>0</v>
      </c>
      <c r="GB88" s="153">
        <v>1</v>
      </c>
      <c r="GC88" s="154">
        <v>0</v>
      </c>
      <c r="GD88" s="154">
        <v>0</v>
      </c>
      <c r="GE88" s="154">
        <v>0</v>
      </c>
      <c r="GF88" s="155">
        <v>0</v>
      </c>
      <c r="GG88" s="153">
        <v>0</v>
      </c>
      <c r="GH88" s="154">
        <v>0</v>
      </c>
      <c r="GI88" s="154">
        <v>0</v>
      </c>
      <c r="GJ88" s="155" t="s">
        <v>265</v>
      </c>
      <c r="GK88" s="151">
        <v>5</v>
      </c>
      <c r="GL88" s="151">
        <v>2</v>
      </c>
      <c r="GM88" s="151">
        <v>0</v>
      </c>
      <c r="GN88" s="151" t="s">
        <v>265</v>
      </c>
      <c r="GO88" s="153">
        <v>1</v>
      </c>
      <c r="GP88" s="155">
        <v>0</v>
      </c>
      <c r="GQ88" s="151">
        <v>0</v>
      </c>
      <c r="GR88" s="151">
        <v>0</v>
      </c>
      <c r="GS88" s="153">
        <v>2</v>
      </c>
      <c r="GT88" s="154">
        <v>3</v>
      </c>
      <c r="GU88" s="154">
        <v>4</v>
      </c>
      <c r="GV88" s="154">
        <v>7</v>
      </c>
      <c r="GW88" s="154">
        <v>8</v>
      </c>
      <c r="GX88" s="155">
        <v>0</v>
      </c>
      <c r="GY88" s="151" t="s">
        <v>409</v>
      </c>
      <c r="GZ88" s="153">
        <v>0</v>
      </c>
      <c r="HA88" s="154">
        <v>0</v>
      </c>
      <c r="HB88" s="154">
        <v>0</v>
      </c>
      <c r="HC88" s="154">
        <v>0</v>
      </c>
      <c r="HD88" s="155">
        <v>0</v>
      </c>
      <c r="HE88" s="151">
        <v>0</v>
      </c>
      <c r="HF88" s="151">
        <v>0</v>
      </c>
      <c r="HG88" s="151">
        <v>0</v>
      </c>
      <c r="HH88" s="151">
        <v>0</v>
      </c>
      <c r="HI88" s="151">
        <v>0</v>
      </c>
      <c r="HJ88" s="153">
        <v>4</v>
      </c>
      <c r="HK88" s="154">
        <v>2</v>
      </c>
      <c r="HL88" s="154">
        <v>0</v>
      </c>
      <c r="HM88" s="154">
        <v>0</v>
      </c>
      <c r="HN88" s="155">
        <v>0</v>
      </c>
      <c r="HO88" s="151">
        <v>1</v>
      </c>
      <c r="HP88" s="151">
        <v>2</v>
      </c>
      <c r="HQ88" s="151">
        <v>3</v>
      </c>
      <c r="HR88" s="151">
        <v>0</v>
      </c>
      <c r="HS88" s="151">
        <v>0</v>
      </c>
      <c r="HT88" s="151">
        <v>0</v>
      </c>
      <c r="HU88" s="151">
        <v>0</v>
      </c>
      <c r="HV88" s="151">
        <v>0</v>
      </c>
      <c r="HW88" s="156" t="s">
        <v>409</v>
      </c>
      <c r="HX88" s="151" t="s">
        <v>410</v>
      </c>
      <c r="HY88" s="153">
        <v>1</v>
      </c>
      <c r="HZ88" s="155" t="s">
        <v>411</v>
      </c>
    </row>
    <row r="89" spans="1:234" ht="15" customHeight="1" x14ac:dyDescent="0.2">
      <c r="A89" s="151">
        <v>16</v>
      </c>
      <c r="B89" s="151"/>
      <c r="C89" s="146" t="s">
        <v>310</v>
      </c>
      <c r="D89" s="151">
        <v>3</v>
      </c>
      <c r="E89" s="151">
        <v>2</v>
      </c>
      <c r="F89" s="145" t="s">
        <v>412</v>
      </c>
      <c r="G89" s="151">
        <v>8</v>
      </c>
      <c r="H89" s="151"/>
      <c r="I89" s="152">
        <v>1</v>
      </c>
      <c r="J89" s="151"/>
      <c r="K89" s="153">
        <v>1</v>
      </c>
      <c r="L89" s="154">
        <v>7</v>
      </c>
      <c r="M89" s="154">
        <v>8</v>
      </c>
      <c r="N89" s="154">
        <v>5</v>
      </c>
      <c r="O89" s="154">
        <v>10</v>
      </c>
      <c r="P89" s="155">
        <v>2</v>
      </c>
      <c r="Q89" s="151"/>
      <c r="R89" s="151"/>
      <c r="S89" s="151"/>
      <c r="T89" s="153">
        <v>1</v>
      </c>
      <c r="U89" s="154">
        <v>1</v>
      </c>
      <c r="V89" s="155">
        <v>1</v>
      </c>
      <c r="W89" s="151">
        <v>1</v>
      </c>
      <c r="X89" s="151">
        <v>1</v>
      </c>
      <c r="Y89" s="151">
        <v>3</v>
      </c>
      <c r="Z89" s="153">
        <v>3</v>
      </c>
      <c r="AA89" s="154">
        <v>3</v>
      </c>
      <c r="AB89" s="155">
        <v>2</v>
      </c>
      <c r="AC89" s="151">
        <v>3</v>
      </c>
      <c r="AD89" s="151">
        <v>1</v>
      </c>
      <c r="AE89" s="151">
        <v>1</v>
      </c>
      <c r="AF89" s="153">
        <v>3</v>
      </c>
      <c r="AG89" s="154">
        <v>3</v>
      </c>
      <c r="AH89" s="155">
        <v>1</v>
      </c>
      <c r="AI89" s="151">
        <v>3</v>
      </c>
      <c r="AJ89" s="151">
        <v>1</v>
      </c>
      <c r="AK89" s="151">
        <v>1</v>
      </c>
      <c r="AL89" s="153">
        <v>3</v>
      </c>
      <c r="AM89" s="154">
        <v>1</v>
      </c>
      <c r="AN89" s="155">
        <v>1</v>
      </c>
      <c r="AO89" s="151">
        <v>1</v>
      </c>
      <c r="AP89" s="151">
        <v>1</v>
      </c>
      <c r="AQ89" s="151">
        <v>1</v>
      </c>
      <c r="AR89" s="153">
        <v>1</v>
      </c>
      <c r="AS89" s="154">
        <v>2</v>
      </c>
      <c r="AT89" s="155">
        <v>2</v>
      </c>
      <c r="AU89" s="151">
        <v>3</v>
      </c>
      <c r="AV89" s="151">
        <v>3</v>
      </c>
      <c r="AW89" s="151">
        <v>2</v>
      </c>
      <c r="AX89" s="153">
        <v>0</v>
      </c>
      <c r="AY89" s="154">
        <v>0</v>
      </c>
      <c r="AZ89" s="155">
        <v>0</v>
      </c>
      <c r="BA89" s="154"/>
      <c r="BB89" s="151">
        <v>1</v>
      </c>
      <c r="BC89" s="151">
        <v>1</v>
      </c>
      <c r="BD89" s="151">
        <v>3</v>
      </c>
      <c r="BE89" s="151">
        <v>3</v>
      </c>
      <c r="BF89" s="145"/>
      <c r="BG89" s="153">
        <v>5</v>
      </c>
      <c r="BH89" s="154">
        <v>4</v>
      </c>
      <c r="BI89" s="154">
        <v>4</v>
      </c>
      <c r="BJ89" s="155">
        <v>3</v>
      </c>
      <c r="BK89" s="154"/>
      <c r="BL89" s="151">
        <v>3</v>
      </c>
      <c r="BM89" s="151">
        <v>4</v>
      </c>
      <c r="BN89" s="151">
        <v>5</v>
      </c>
      <c r="BO89" s="151">
        <v>6</v>
      </c>
      <c r="BP89" s="151"/>
      <c r="BQ89" s="153">
        <v>1</v>
      </c>
      <c r="BR89" s="154">
        <v>1</v>
      </c>
      <c r="BS89" s="154">
        <v>2</v>
      </c>
      <c r="BT89" s="155">
        <v>2</v>
      </c>
      <c r="BU89" s="154"/>
      <c r="BV89" s="151">
        <v>2</v>
      </c>
      <c r="BW89" s="151">
        <v>2</v>
      </c>
      <c r="BX89" s="151">
        <v>3</v>
      </c>
      <c r="BY89" s="151">
        <v>4</v>
      </c>
      <c r="BZ89" s="151"/>
      <c r="CA89" s="153">
        <v>1</v>
      </c>
      <c r="CB89" s="154">
        <v>1</v>
      </c>
      <c r="CC89" s="154">
        <v>3</v>
      </c>
      <c r="CD89" s="155">
        <v>4</v>
      </c>
      <c r="CE89" s="154"/>
      <c r="CF89" s="151">
        <v>2</v>
      </c>
      <c r="CG89" s="151">
        <v>2</v>
      </c>
      <c r="CH89" s="151">
        <v>3</v>
      </c>
      <c r="CI89" s="151">
        <v>4</v>
      </c>
      <c r="CJ89" s="156" t="s">
        <v>413</v>
      </c>
      <c r="CK89" s="154"/>
      <c r="CL89" s="151">
        <v>1</v>
      </c>
      <c r="CM89" s="151">
        <v>1</v>
      </c>
      <c r="CN89" s="151">
        <v>1</v>
      </c>
      <c r="CO89" s="151">
        <v>4</v>
      </c>
      <c r="CP89" s="151"/>
      <c r="CQ89" s="153">
        <v>4</v>
      </c>
      <c r="CR89" s="154">
        <v>4</v>
      </c>
      <c r="CS89" s="154">
        <v>4</v>
      </c>
      <c r="CT89" s="155">
        <v>4</v>
      </c>
      <c r="CU89" s="154"/>
      <c r="CV89" s="151">
        <v>4</v>
      </c>
      <c r="CW89" s="151">
        <v>4</v>
      </c>
      <c r="CX89" s="151">
        <v>4</v>
      </c>
      <c r="CY89" s="151">
        <v>4</v>
      </c>
      <c r="CZ89" s="145"/>
      <c r="DA89" s="153">
        <v>4</v>
      </c>
      <c r="DB89" s="154">
        <v>4</v>
      </c>
      <c r="DC89" s="154">
        <v>4</v>
      </c>
      <c r="DD89" s="155">
        <v>4</v>
      </c>
      <c r="DE89" s="154"/>
      <c r="DF89" s="151">
        <v>1</v>
      </c>
      <c r="DG89" s="151">
        <v>1</v>
      </c>
      <c r="DH89" s="151">
        <v>3</v>
      </c>
      <c r="DI89" s="151">
        <v>4</v>
      </c>
      <c r="DJ89" s="151"/>
      <c r="DK89" s="153">
        <v>4</v>
      </c>
      <c r="DL89" s="154">
        <v>4</v>
      </c>
      <c r="DM89" s="154">
        <v>3</v>
      </c>
      <c r="DN89" s="155">
        <v>2</v>
      </c>
      <c r="DO89" s="154"/>
      <c r="DP89" s="151">
        <v>3</v>
      </c>
      <c r="DQ89" s="151">
        <v>3</v>
      </c>
      <c r="DR89" s="151">
        <v>3</v>
      </c>
      <c r="DS89" s="151">
        <v>3</v>
      </c>
      <c r="DT89" s="151"/>
      <c r="DU89" s="153">
        <v>3</v>
      </c>
      <c r="DV89" s="154">
        <v>3</v>
      </c>
      <c r="DW89" s="155">
        <v>3</v>
      </c>
      <c r="DX89" s="151" t="s">
        <v>414</v>
      </c>
      <c r="DY89" s="156" t="s">
        <v>415</v>
      </c>
      <c r="DZ89" s="154"/>
      <c r="EA89" s="151">
        <v>1</v>
      </c>
      <c r="EB89" s="151">
        <v>4</v>
      </c>
      <c r="EC89" s="151">
        <v>3</v>
      </c>
      <c r="ED89" s="151"/>
      <c r="EE89" s="151">
        <v>0</v>
      </c>
      <c r="EF89" s="151"/>
      <c r="EG89" s="153">
        <v>1</v>
      </c>
      <c r="EH89" s="154">
        <v>4</v>
      </c>
      <c r="EI89" s="154">
        <v>3</v>
      </c>
      <c r="EJ89" s="148"/>
      <c r="EK89" s="155">
        <v>0</v>
      </c>
      <c r="EL89" s="154"/>
      <c r="EM89" s="151">
        <v>1</v>
      </c>
      <c r="EN89" s="151">
        <v>4</v>
      </c>
      <c r="EO89" s="151">
        <v>2</v>
      </c>
      <c r="EP89" s="145"/>
      <c r="EQ89" s="151">
        <v>0</v>
      </c>
      <c r="ER89" s="151"/>
      <c r="ES89" s="153">
        <v>1</v>
      </c>
      <c r="ET89" s="154">
        <v>4</v>
      </c>
      <c r="EU89" s="154">
        <v>8</v>
      </c>
      <c r="EV89" s="148"/>
      <c r="EW89" s="155">
        <v>0</v>
      </c>
      <c r="EX89" s="154"/>
      <c r="EY89" s="151">
        <v>2</v>
      </c>
      <c r="EZ89" s="151">
        <v>0</v>
      </c>
      <c r="FA89" s="151"/>
      <c r="FB89" s="153">
        <v>1</v>
      </c>
      <c r="FC89" s="154">
        <v>2</v>
      </c>
      <c r="FD89" s="154">
        <v>3</v>
      </c>
      <c r="FE89" s="154">
        <v>6</v>
      </c>
      <c r="FF89" s="154">
        <v>0</v>
      </c>
      <c r="FG89" s="154">
        <v>0</v>
      </c>
      <c r="FH89" s="154">
        <v>0</v>
      </c>
      <c r="FI89" s="154"/>
      <c r="FJ89" s="155">
        <v>0</v>
      </c>
      <c r="FK89" s="154"/>
      <c r="FL89" s="151">
        <v>1</v>
      </c>
      <c r="FM89" s="151">
        <v>2</v>
      </c>
      <c r="FN89" s="151">
        <v>4</v>
      </c>
      <c r="FO89" s="151">
        <v>6</v>
      </c>
      <c r="FP89" s="151">
        <v>7</v>
      </c>
      <c r="FQ89" s="151">
        <v>0</v>
      </c>
      <c r="FR89" s="151">
        <v>0</v>
      </c>
      <c r="FS89" s="151">
        <v>0</v>
      </c>
      <c r="FT89" s="151"/>
      <c r="FU89" s="151">
        <v>0</v>
      </c>
      <c r="FV89" s="151"/>
      <c r="FW89" s="153">
        <v>2</v>
      </c>
      <c r="FX89" s="155">
        <v>0</v>
      </c>
      <c r="FY89" s="154"/>
      <c r="FZ89" s="151">
        <v>5</v>
      </c>
      <c r="GA89" s="151">
        <v>0</v>
      </c>
      <c r="GB89" s="153">
        <v>4</v>
      </c>
      <c r="GC89" s="154">
        <v>0</v>
      </c>
      <c r="GD89" s="154">
        <v>0</v>
      </c>
      <c r="GE89" s="154">
        <v>0</v>
      </c>
      <c r="GF89" s="155">
        <v>0</v>
      </c>
      <c r="GG89" s="153">
        <v>10</v>
      </c>
      <c r="GH89" s="154">
        <v>5</v>
      </c>
      <c r="GI89" s="154">
        <v>4</v>
      </c>
      <c r="GJ89" s="155" t="s">
        <v>265</v>
      </c>
      <c r="GK89" s="151">
        <v>10</v>
      </c>
      <c r="GL89" s="151">
        <v>10</v>
      </c>
      <c r="GM89" s="151">
        <v>5</v>
      </c>
      <c r="GN89" s="151" t="s">
        <v>265</v>
      </c>
      <c r="GO89" s="153">
        <v>2</v>
      </c>
      <c r="GP89" s="155">
        <v>0</v>
      </c>
      <c r="GQ89" s="151">
        <v>1</v>
      </c>
      <c r="GR89" s="151">
        <v>0</v>
      </c>
      <c r="GS89" s="153">
        <v>2</v>
      </c>
      <c r="GT89" s="154">
        <v>3</v>
      </c>
      <c r="GU89" s="154">
        <v>4</v>
      </c>
      <c r="GV89" s="154">
        <v>6</v>
      </c>
      <c r="GW89" s="154">
        <v>8</v>
      </c>
      <c r="GX89" s="155">
        <v>0</v>
      </c>
      <c r="GY89" s="151" t="s">
        <v>416</v>
      </c>
      <c r="GZ89" s="153">
        <v>1</v>
      </c>
      <c r="HA89" s="154">
        <v>1</v>
      </c>
      <c r="HB89" s="154">
        <v>0</v>
      </c>
      <c r="HC89" s="154">
        <v>0</v>
      </c>
      <c r="HD89" s="155">
        <v>0</v>
      </c>
      <c r="HE89" s="151">
        <v>0</v>
      </c>
      <c r="HF89" s="151">
        <v>1</v>
      </c>
      <c r="HG89" s="151">
        <v>0</v>
      </c>
      <c r="HH89" s="151">
        <v>0</v>
      </c>
      <c r="HI89" s="151">
        <v>0</v>
      </c>
      <c r="HJ89" s="153">
        <v>3</v>
      </c>
      <c r="HK89" s="154">
        <v>5</v>
      </c>
      <c r="HL89" s="154">
        <v>2</v>
      </c>
      <c r="HM89" s="154">
        <v>2</v>
      </c>
      <c r="HN89" s="155">
        <v>0</v>
      </c>
      <c r="HO89" s="151">
        <v>1</v>
      </c>
      <c r="HP89" s="151">
        <v>2</v>
      </c>
      <c r="HQ89" s="151">
        <v>4</v>
      </c>
      <c r="HR89" s="151">
        <v>0</v>
      </c>
      <c r="HS89" s="151">
        <v>0</v>
      </c>
      <c r="HT89" s="151">
        <v>0</v>
      </c>
      <c r="HU89" s="151">
        <v>0</v>
      </c>
      <c r="HV89" s="151">
        <v>0</v>
      </c>
      <c r="HW89" s="156">
        <v>0</v>
      </c>
      <c r="HX89" s="151" t="s">
        <v>417</v>
      </c>
      <c r="HY89" s="153">
        <v>1</v>
      </c>
      <c r="HZ89" s="155" t="s">
        <v>418</v>
      </c>
    </row>
    <row r="90" spans="1:234" ht="15" customHeight="1" x14ac:dyDescent="0.2">
      <c r="A90" s="145">
        <v>17</v>
      </c>
      <c r="B90" s="151"/>
      <c r="C90" s="146" t="s">
        <v>419</v>
      </c>
      <c r="D90" s="151">
        <v>3</v>
      </c>
      <c r="E90" s="151">
        <v>1</v>
      </c>
      <c r="F90" s="145" t="s">
        <v>420</v>
      </c>
      <c r="G90" s="151">
        <v>8</v>
      </c>
      <c r="H90" s="151"/>
      <c r="I90" s="152">
        <v>2</v>
      </c>
      <c r="J90" s="151"/>
      <c r="K90" s="153">
        <v>4</v>
      </c>
      <c r="L90" s="154">
        <v>1</v>
      </c>
      <c r="M90" s="154">
        <v>3</v>
      </c>
      <c r="N90" s="154">
        <v>9</v>
      </c>
      <c r="O90" s="154">
        <v>8</v>
      </c>
      <c r="P90" s="155">
        <v>6</v>
      </c>
      <c r="Q90" s="151"/>
      <c r="R90" s="151"/>
      <c r="S90" s="151"/>
      <c r="T90" s="153">
        <v>1</v>
      </c>
      <c r="U90" s="154">
        <v>1</v>
      </c>
      <c r="V90" s="155">
        <v>2</v>
      </c>
      <c r="W90" s="151">
        <v>1</v>
      </c>
      <c r="X90" s="151">
        <v>1</v>
      </c>
      <c r="Y90" s="151">
        <v>1</v>
      </c>
      <c r="Z90" s="153">
        <v>3</v>
      </c>
      <c r="AA90" s="154">
        <v>3</v>
      </c>
      <c r="AB90" s="155">
        <v>2</v>
      </c>
      <c r="AC90" s="151">
        <v>2</v>
      </c>
      <c r="AD90" s="151">
        <v>1</v>
      </c>
      <c r="AE90" s="151">
        <v>1</v>
      </c>
      <c r="AF90" s="153">
        <v>5</v>
      </c>
      <c r="AG90" s="154">
        <v>4</v>
      </c>
      <c r="AH90" s="155">
        <v>1</v>
      </c>
      <c r="AI90" s="151">
        <v>3</v>
      </c>
      <c r="AJ90" s="151">
        <v>3</v>
      </c>
      <c r="AK90" s="151">
        <v>1</v>
      </c>
      <c r="AL90" s="153">
        <v>3</v>
      </c>
      <c r="AM90" s="154">
        <v>1</v>
      </c>
      <c r="AN90" s="155">
        <v>1</v>
      </c>
      <c r="AO90" s="151">
        <v>1</v>
      </c>
      <c r="AP90" s="151">
        <v>2</v>
      </c>
      <c r="AQ90" s="151">
        <v>2</v>
      </c>
      <c r="AR90" s="153">
        <v>3</v>
      </c>
      <c r="AS90" s="154">
        <v>3</v>
      </c>
      <c r="AT90" s="155">
        <v>2</v>
      </c>
      <c r="AU90" s="151">
        <v>2</v>
      </c>
      <c r="AV90" s="151">
        <v>2</v>
      </c>
      <c r="AW90" s="151">
        <v>2</v>
      </c>
      <c r="AX90" s="153" t="s">
        <v>421</v>
      </c>
      <c r="AY90" s="154" t="s">
        <v>421</v>
      </c>
      <c r="AZ90" s="155" t="s">
        <v>422</v>
      </c>
      <c r="BA90" s="154"/>
      <c r="BB90" s="151">
        <v>2</v>
      </c>
      <c r="BC90" s="151">
        <v>2</v>
      </c>
      <c r="BD90" s="151">
        <v>4</v>
      </c>
      <c r="BE90" s="151">
        <v>5</v>
      </c>
      <c r="BF90" s="145"/>
      <c r="BG90" s="153">
        <v>6</v>
      </c>
      <c r="BH90" s="154">
        <v>6</v>
      </c>
      <c r="BI90" s="154">
        <v>5</v>
      </c>
      <c r="BJ90" s="155">
        <v>4</v>
      </c>
      <c r="BK90" s="154"/>
      <c r="BL90" s="151">
        <v>3</v>
      </c>
      <c r="BM90" s="151">
        <v>4</v>
      </c>
      <c r="BN90" s="151">
        <v>6</v>
      </c>
      <c r="BO90" s="151">
        <v>6</v>
      </c>
      <c r="BP90" s="151"/>
      <c r="BQ90" s="153">
        <v>2</v>
      </c>
      <c r="BR90" s="154">
        <v>2</v>
      </c>
      <c r="BS90" s="154">
        <v>3</v>
      </c>
      <c r="BT90" s="155">
        <v>3</v>
      </c>
      <c r="BU90" s="154"/>
      <c r="BV90" s="151">
        <v>2</v>
      </c>
      <c r="BW90" s="151">
        <v>3</v>
      </c>
      <c r="BX90" s="151">
        <v>5</v>
      </c>
      <c r="BY90" s="151">
        <v>6</v>
      </c>
      <c r="BZ90" s="151"/>
      <c r="CA90" s="153">
        <v>1</v>
      </c>
      <c r="CB90" s="154">
        <v>1</v>
      </c>
      <c r="CC90" s="154">
        <v>4</v>
      </c>
      <c r="CD90" s="155">
        <v>4</v>
      </c>
      <c r="CE90" s="154"/>
      <c r="CF90" s="151">
        <v>1</v>
      </c>
      <c r="CG90" s="151">
        <v>1</v>
      </c>
      <c r="CH90" s="151">
        <v>4</v>
      </c>
      <c r="CI90" s="151">
        <v>4</v>
      </c>
      <c r="CJ90" s="156" t="s">
        <v>423</v>
      </c>
      <c r="CK90" s="154"/>
      <c r="CL90" s="151">
        <v>2</v>
      </c>
      <c r="CM90" s="151">
        <v>2</v>
      </c>
      <c r="CN90" s="151">
        <v>2</v>
      </c>
      <c r="CO90" s="151">
        <v>2</v>
      </c>
      <c r="CP90" s="151"/>
      <c r="CQ90" s="153">
        <v>2</v>
      </c>
      <c r="CR90" s="154">
        <v>2</v>
      </c>
      <c r="CS90" s="154">
        <v>4</v>
      </c>
      <c r="CT90" s="155">
        <v>4</v>
      </c>
      <c r="CU90" s="154"/>
      <c r="CV90" s="151">
        <v>3</v>
      </c>
      <c r="CW90" s="151">
        <v>3</v>
      </c>
      <c r="CX90" s="151">
        <v>4</v>
      </c>
      <c r="CY90" s="151">
        <v>4</v>
      </c>
      <c r="CZ90" s="145"/>
      <c r="DA90" s="153">
        <v>2</v>
      </c>
      <c r="DB90" s="154">
        <v>2</v>
      </c>
      <c r="DC90" s="154">
        <v>2</v>
      </c>
      <c r="DD90" s="155">
        <v>2</v>
      </c>
      <c r="DE90" s="154"/>
      <c r="DF90" s="151">
        <v>2</v>
      </c>
      <c r="DG90" s="151">
        <v>2</v>
      </c>
      <c r="DH90" s="151">
        <v>2</v>
      </c>
      <c r="DI90" s="151">
        <v>2</v>
      </c>
      <c r="DJ90" s="151"/>
      <c r="DK90" s="153">
        <v>5</v>
      </c>
      <c r="DL90" s="154">
        <v>5</v>
      </c>
      <c r="DM90" s="154">
        <v>2</v>
      </c>
      <c r="DN90" s="155">
        <v>2</v>
      </c>
      <c r="DO90" s="154"/>
      <c r="DP90" s="151">
        <v>2</v>
      </c>
      <c r="DQ90" s="151">
        <v>2</v>
      </c>
      <c r="DR90" s="151">
        <v>2</v>
      </c>
      <c r="DS90" s="151">
        <v>2</v>
      </c>
      <c r="DT90" s="151"/>
      <c r="DU90" s="153">
        <v>3</v>
      </c>
      <c r="DV90" s="154">
        <v>3</v>
      </c>
      <c r="DW90" s="155">
        <v>2</v>
      </c>
      <c r="DX90" s="151" t="s">
        <v>424</v>
      </c>
      <c r="DY90" s="156" t="s">
        <v>425</v>
      </c>
      <c r="DZ90" s="154"/>
      <c r="EA90" s="151">
        <v>2</v>
      </c>
      <c r="EB90" s="151">
        <v>4</v>
      </c>
      <c r="EC90" s="151">
        <v>5</v>
      </c>
      <c r="ED90" s="151"/>
      <c r="EE90" s="151">
        <v>0</v>
      </c>
      <c r="EF90" s="151"/>
      <c r="EG90" s="153">
        <v>2</v>
      </c>
      <c r="EH90" s="154">
        <v>5</v>
      </c>
      <c r="EI90" s="154">
        <v>7</v>
      </c>
      <c r="EJ90" s="148"/>
      <c r="EK90" s="155">
        <v>0</v>
      </c>
      <c r="EL90" s="154"/>
      <c r="EM90" s="151">
        <v>2</v>
      </c>
      <c r="EN90" s="151">
        <v>5</v>
      </c>
      <c r="EO90" s="151">
        <v>7</v>
      </c>
      <c r="EP90" s="145"/>
      <c r="EQ90" s="151">
        <v>0</v>
      </c>
      <c r="ER90" s="151"/>
      <c r="ES90" s="153">
        <v>5</v>
      </c>
      <c r="ET90" s="154">
        <v>7</v>
      </c>
      <c r="EU90" s="154">
        <v>8</v>
      </c>
      <c r="EV90" s="148"/>
      <c r="EW90" s="155">
        <v>0</v>
      </c>
      <c r="EX90" s="154"/>
      <c r="EY90" s="151">
        <v>2</v>
      </c>
      <c r="EZ90" s="151">
        <v>0</v>
      </c>
      <c r="FA90" s="151"/>
      <c r="FB90" s="153">
        <v>1</v>
      </c>
      <c r="FC90" s="154">
        <v>2</v>
      </c>
      <c r="FD90" s="154">
        <v>3</v>
      </c>
      <c r="FE90" s="154">
        <v>5</v>
      </c>
      <c r="FF90" s="154">
        <v>6</v>
      </c>
      <c r="FG90" s="154">
        <v>0</v>
      </c>
      <c r="FH90" s="154">
        <v>0</v>
      </c>
      <c r="FI90" s="154"/>
      <c r="FJ90" s="155">
        <v>0</v>
      </c>
      <c r="FK90" s="154"/>
      <c r="FL90" s="151">
        <v>1</v>
      </c>
      <c r="FM90" s="151">
        <v>2</v>
      </c>
      <c r="FN90" s="151">
        <v>4</v>
      </c>
      <c r="FO90" s="151">
        <v>7</v>
      </c>
      <c r="FP90" s="151">
        <v>0</v>
      </c>
      <c r="FQ90" s="151">
        <v>0</v>
      </c>
      <c r="FR90" s="151">
        <v>0</v>
      </c>
      <c r="FS90" s="151">
        <v>0</v>
      </c>
      <c r="FT90" s="151"/>
      <c r="FU90" s="151">
        <v>0</v>
      </c>
      <c r="FV90" s="151"/>
      <c r="FW90" s="153">
        <v>1</v>
      </c>
      <c r="FX90" s="155">
        <v>0</v>
      </c>
      <c r="FY90" s="154"/>
      <c r="FZ90" s="151">
        <v>5</v>
      </c>
      <c r="GA90" s="151">
        <v>0</v>
      </c>
      <c r="GB90" s="153">
        <v>1</v>
      </c>
      <c r="GC90" s="154">
        <v>0</v>
      </c>
      <c r="GD90" s="154">
        <v>0</v>
      </c>
      <c r="GE90" s="154">
        <v>0</v>
      </c>
      <c r="GF90" s="155">
        <v>0</v>
      </c>
      <c r="GG90" s="153">
        <v>8</v>
      </c>
      <c r="GH90" s="154">
        <v>18</v>
      </c>
      <c r="GI90" s="154">
        <v>0</v>
      </c>
      <c r="GJ90" s="155" t="s">
        <v>285</v>
      </c>
      <c r="GK90" s="151">
        <v>6</v>
      </c>
      <c r="GL90" s="151">
        <v>6</v>
      </c>
      <c r="GM90" s="151">
        <v>3</v>
      </c>
      <c r="GN90" s="151" t="s">
        <v>426</v>
      </c>
      <c r="GO90" s="153">
        <v>3</v>
      </c>
      <c r="GP90" s="155">
        <v>0</v>
      </c>
      <c r="GQ90" s="151">
        <v>0</v>
      </c>
      <c r="GR90" s="151" t="s">
        <v>427</v>
      </c>
      <c r="GS90" s="153">
        <v>2</v>
      </c>
      <c r="GT90" s="154">
        <v>6</v>
      </c>
      <c r="GU90" s="154">
        <v>3</v>
      </c>
      <c r="GV90" s="154">
        <v>1</v>
      </c>
      <c r="GW90" s="154">
        <v>5</v>
      </c>
      <c r="GX90" s="155">
        <v>0</v>
      </c>
      <c r="GY90" s="151" t="s">
        <v>428</v>
      </c>
      <c r="GZ90" s="153">
        <v>2</v>
      </c>
      <c r="HA90" s="154">
        <v>2</v>
      </c>
      <c r="HB90" s="154">
        <v>0</v>
      </c>
      <c r="HC90" s="154">
        <v>0</v>
      </c>
      <c r="HD90" s="155">
        <v>0</v>
      </c>
      <c r="HE90" s="151">
        <v>2</v>
      </c>
      <c r="HF90" s="151">
        <v>5</v>
      </c>
      <c r="HG90" s="151">
        <v>0</v>
      </c>
      <c r="HH90" s="151">
        <v>0</v>
      </c>
      <c r="HI90" s="151">
        <v>0</v>
      </c>
      <c r="HJ90" s="153">
        <v>4</v>
      </c>
      <c r="HK90" s="154">
        <v>2</v>
      </c>
      <c r="HL90" s="154">
        <v>0</v>
      </c>
      <c r="HM90" s="154">
        <v>2</v>
      </c>
      <c r="HN90" s="155">
        <v>0</v>
      </c>
      <c r="HO90" s="151">
        <v>1</v>
      </c>
      <c r="HP90" s="151">
        <v>3</v>
      </c>
      <c r="HQ90" s="151">
        <v>4</v>
      </c>
      <c r="HR90" s="151">
        <v>0</v>
      </c>
      <c r="HS90" s="151">
        <v>0</v>
      </c>
      <c r="HT90" s="151">
        <v>0</v>
      </c>
      <c r="HU90" s="151">
        <v>0</v>
      </c>
      <c r="HV90" s="151">
        <v>0</v>
      </c>
      <c r="HW90" s="156">
        <v>0</v>
      </c>
      <c r="HX90" s="151" t="s">
        <v>429</v>
      </c>
      <c r="HY90" s="153">
        <v>2</v>
      </c>
      <c r="HZ90" s="155" t="s">
        <v>430</v>
      </c>
    </row>
    <row r="91" spans="1:234" ht="15" customHeight="1" x14ac:dyDescent="0.2">
      <c r="A91" s="151">
        <v>18</v>
      </c>
      <c r="B91" s="151"/>
      <c r="C91" s="146" t="s">
        <v>323</v>
      </c>
      <c r="D91" s="151">
        <v>3</v>
      </c>
      <c r="E91" s="151">
        <v>2</v>
      </c>
      <c r="F91" s="145" t="s">
        <v>431</v>
      </c>
      <c r="G91" s="151">
        <v>8</v>
      </c>
      <c r="H91" s="151"/>
      <c r="I91" s="152">
        <v>1</v>
      </c>
      <c r="J91" s="151"/>
      <c r="K91" s="153">
        <v>3</v>
      </c>
      <c r="L91" s="154">
        <v>7</v>
      </c>
      <c r="M91" s="154">
        <v>1</v>
      </c>
      <c r="N91" s="154">
        <v>10</v>
      </c>
      <c r="O91" s="154">
        <v>11</v>
      </c>
      <c r="P91" s="155">
        <v>5</v>
      </c>
      <c r="Q91" s="151"/>
      <c r="R91" s="151"/>
      <c r="S91" s="151"/>
      <c r="T91" s="153">
        <v>1</v>
      </c>
      <c r="U91" s="154">
        <v>1</v>
      </c>
      <c r="V91" s="155">
        <v>2</v>
      </c>
      <c r="W91" s="151">
        <v>1</v>
      </c>
      <c r="X91" s="151">
        <v>1</v>
      </c>
      <c r="Y91" s="151">
        <v>3</v>
      </c>
      <c r="Z91" s="153">
        <v>3</v>
      </c>
      <c r="AA91" s="154">
        <v>3</v>
      </c>
      <c r="AB91" s="155">
        <v>1</v>
      </c>
      <c r="AC91" s="151">
        <v>3</v>
      </c>
      <c r="AD91" s="151">
        <v>3</v>
      </c>
      <c r="AE91" s="151">
        <v>1</v>
      </c>
      <c r="AF91" s="153">
        <v>4</v>
      </c>
      <c r="AG91" s="154">
        <v>3</v>
      </c>
      <c r="AH91" s="155">
        <v>2</v>
      </c>
      <c r="AI91" s="151">
        <v>4</v>
      </c>
      <c r="AJ91" s="151">
        <v>4</v>
      </c>
      <c r="AK91" s="151">
        <v>3</v>
      </c>
      <c r="AL91" s="153">
        <v>1</v>
      </c>
      <c r="AM91" s="154">
        <v>1</v>
      </c>
      <c r="AN91" s="155">
        <v>1</v>
      </c>
      <c r="AO91" s="151">
        <v>3</v>
      </c>
      <c r="AP91" s="151">
        <v>3</v>
      </c>
      <c r="AQ91" s="151">
        <v>3</v>
      </c>
      <c r="AR91" s="153">
        <v>3</v>
      </c>
      <c r="AS91" s="154">
        <v>3</v>
      </c>
      <c r="AT91" s="155">
        <v>3</v>
      </c>
      <c r="AU91" s="151">
        <v>5</v>
      </c>
      <c r="AV91" s="151">
        <v>5</v>
      </c>
      <c r="AW91" s="151">
        <v>5</v>
      </c>
      <c r="AX91" s="153" t="s">
        <v>331</v>
      </c>
      <c r="AY91" s="154" t="s">
        <v>331</v>
      </c>
      <c r="AZ91" s="155" t="s">
        <v>432</v>
      </c>
      <c r="BA91" s="154"/>
      <c r="BB91" s="151">
        <v>1</v>
      </c>
      <c r="BC91" s="151">
        <v>3</v>
      </c>
      <c r="BD91" s="151">
        <v>5</v>
      </c>
      <c r="BE91" s="151">
        <v>6</v>
      </c>
      <c r="BF91" s="145"/>
      <c r="BG91" s="153">
        <v>9</v>
      </c>
      <c r="BH91" s="154">
        <v>8</v>
      </c>
      <c r="BI91" s="154">
        <v>7</v>
      </c>
      <c r="BJ91" s="155">
        <v>6</v>
      </c>
      <c r="BK91" s="154"/>
      <c r="BL91" s="151">
        <v>2</v>
      </c>
      <c r="BM91" s="151">
        <v>3</v>
      </c>
      <c r="BN91" s="151">
        <v>5</v>
      </c>
      <c r="BO91" s="151">
        <v>6</v>
      </c>
      <c r="BP91" s="151"/>
      <c r="BQ91" s="153">
        <v>1</v>
      </c>
      <c r="BR91" s="154">
        <v>2</v>
      </c>
      <c r="BS91" s="154">
        <v>2</v>
      </c>
      <c r="BT91" s="155">
        <v>2</v>
      </c>
      <c r="BU91" s="154"/>
      <c r="BV91" s="151">
        <v>2</v>
      </c>
      <c r="BW91" s="151">
        <v>3</v>
      </c>
      <c r="BX91" s="151">
        <v>3</v>
      </c>
      <c r="BY91" s="151">
        <v>3</v>
      </c>
      <c r="BZ91" s="151"/>
      <c r="CA91" s="153">
        <v>1</v>
      </c>
      <c r="CB91" s="154">
        <v>2</v>
      </c>
      <c r="CC91" s="154">
        <v>3</v>
      </c>
      <c r="CD91" s="155">
        <v>4</v>
      </c>
      <c r="CE91" s="154"/>
      <c r="CF91" s="151">
        <v>1</v>
      </c>
      <c r="CG91" s="151">
        <v>2</v>
      </c>
      <c r="CH91" s="151">
        <v>3</v>
      </c>
      <c r="CI91" s="151">
        <v>4</v>
      </c>
      <c r="CJ91" s="156" t="s">
        <v>433</v>
      </c>
      <c r="CK91" s="154"/>
      <c r="CL91" s="151">
        <v>2</v>
      </c>
      <c r="CM91" s="151">
        <v>2</v>
      </c>
      <c r="CN91" s="151">
        <v>5</v>
      </c>
      <c r="CO91" s="151">
        <v>5</v>
      </c>
      <c r="CP91" s="151"/>
      <c r="CQ91" s="153">
        <v>2</v>
      </c>
      <c r="CR91" s="154">
        <v>2</v>
      </c>
      <c r="CS91" s="154">
        <v>2</v>
      </c>
      <c r="CT91" s="155">
        <v>4</v>
      </c>
      <c r="CU91" s="154"/>
      <c r="CV91" s="151">
        <v>2</v>
      </c>
      <c r="CW91" s="151">
        <v>2</v>
      </c>
      <c r="CX91" s="151">
        <v>2</v>
      </c>
      <c r="CY91" s="151">
        <v>4</v>
      </c>
      <c r="CZ91" s="145"/>
      <c r="DA91" s="153">
        <v>2</v>
      </c>
      <c r="DB91" s="154">
        <v>2</v>
      </c>
      <c r="DC91" s="154">
        <v>2</v>
      </c>
      <c r="DD91" s="155">
        <v>2</v>
      </c>
      <c r="DE91" s="154"/>
      <c r="DF91" s="151">
        <v>2</v>
      </c>
      <c r="DG91" s="151">
        <v>2</v>
      </c>
      <c r="DH91" s="151">
        <v>2</v>
      </c>
      <c r="DI91" s="151">
        <v>2</v>
      </c>
      <c r="DJ91" s="151"/>
      <c r="DK91" s="153">
        <v>2</v>
      </c>
      <c r="DL91" s="154">
        <v>2</v>
      </c>
      <c r="DM91" s="154">
        <v>2</v>
      </c>
      <c r="DN91" s="155">
        <v>2</v>
      </c>
      <c r="DO91" s="154"/>
      <c r="DP91" s="151">
        <v>3</v>
      </c>
      <c r="DQ91" s="151">
        <v>3</v>
      </c>
      <c r="DR91" s="151">
        <v>2</v>
      </c>
      <c r="DS91" s="151">
        <v>2</v>
      </c>
      <c r="DT91" s="151"/>
      <c r="DU91" s="153">
        <v>2</v>
      </c>
      <c r="DV91" s="154">
        <v>2</v>
      </c>
      <c r="DW91" s="155">
        <v>2</v>
      </c>
      <c r="DX91" s="151" t="s">
        <v>434</v>
      </c>
      <c r="DY91" s="156" t="s">
        <v>435</v>
      </c>
      <c r="DZ91" s="154"/>
      <c r="EA91" s="151">
        <v>2</v>
      </c>
      <c r="EB91" s="151">
        <v>4</v>
      </c>
      <c r="EC91" s="151">
        <v>5</v>
      </c>
      <c r="ED91" s="151"/>
      <c r="EE91" s="151">
        <v>0</v>
      </c>
      <c r="EF91" s="151"/>
      <c r="EG91" s="153">
        <v>2</v>
      </c>
      <c r="EH91" s="154">
        <v>4</v>
      </c>
      <c r="EI91" s="154">
        <v>5</v>
      </c>
      <c r="EJ91" s="148"/>
      <c r="EK91" s="155">
        <v>0</v>
      </c>
      <c r="EL91" s="154"/>
      <c r="EM91" s="151">
        <v>2</v>
      </c>
      <c r="EN91" s="151">
        <v>5</v>
      </c>
      <c r="EO91" s="151">
        <v>7</v>
      </c>
      <c r="EP91" s="145"/>
      <c r="EQ91" s="151">
        <v>0</v>
      </c>
      <c r="ER91" s="151"/>
      <c r="ES91" s="153">
        <v>2</v>
      </c>
      <c r="ET91" s="154">
        <v>5</v>
      </c>
      <c r="EU91" s="154">
        <v>7</v>
      </c>
      <c r="EV91" s="148"/>
      <c r="EW91" s="155">
        <v>0</v>
      </c>
      <c r="EX91" s="154"/>
      <c r="EY91" s="151">
        <v>2</v>
      </c>
      <c r="EZ91" s="151">
        <v>0</v>
      </c>
      <c r="FA91" s="151"/>
      <c r="FB91" s="153">
        <v>1</v>
      </c>
      <c r="FC91" s="154">
        <v>4</v>
      </c>
      <c r="FD91" s="154">
        <v>5</v>
      </c>
      <c r="FE91" s="154">
        <v>6</v>
      </c>
      <c r="FF91" s="154">
        <v>0</v>
      </c>
      <c r="FG91" s="154">
        <v>0</v>
      </c>
      <c r="FH91" s="154">
        <v>0</v>
      </c>
      <c r="FI91" s="154"/>
      <c r="FJ91" s="155">
        <v>0</v>
      </c>
      <c r="FK91" s="154"/>
      <c r="FL91" s="151">
        <v>1</v>
      </c>
      <c r="FM91" s="151">
        <v>2</v>
      </c>
      <c r="FN91" s="151">
        <v>3</v>
      </c>
      <c r="FO91" s="151">
        <v>0</v>
      </c>
      <c r="FP91" s="151">
        <v>0</v>
      </c>
      <c r="FQ91" s="151">
        <v>0</v>
      </c>
      <c r="FR91" s="151">
        <v>0</v>
      </c>
      <c r="FS91" s="151">
        <v>0</v>
      </c>
      <c r="FT91" s="151"/>
      <c r="FU91" s="151">
        <v>0</v>
      </c>
      <c r="FV91" s="151"/>
      <c r="FW91" s="153">
        <v>3</v>
      </c>
      <c r="FX91" s="155" t="s">
        <v>436</v>
      </c>
      <c r="FY91" s="154"/>
      <c r="FZ91" s="151">
        <v>5</v>
      </c>
      <c r="GA91" s="151">
        <v>0</v>
      </c>
      <c r="GB91" s="153">
        <v>1</v>
      </c>
      <c r="GC91" s="154">
        <v>0</v>
      </c>
      <c r="GD91" s="154">
        <v>0</v>
      </c>
      <c r="GE91" s="154">
        <v>0</v>
      </c>
      <c r="GF91" s="155">
        <v>0</v>
      </c>
      <c r="GG91" s="153">
        <v>12</v>
      </c>
      <c r="GH91" s="154">
        <v>2</v>
      </c>
      <c r="GI91" s="154">
        <v>0</v>
      </c>
      <c r="GJ91" s="155" t="s">
        <v>265</v>
      </c>
      <c r="GK91" s="151">
        <v>10</v>
      </c>
      <c r="GL91" s="151">
        <v>2</v>
      </c>
      <c r="GM91" s="151">
        <v>0</v>
      </c>
      <c r="GN91" s="151" t="s">
        <v>265</v>
      </c>
      <c r="GO91" s="153">
        <v>3</v>
      </c>
      <c r="GP91" s="155">
        <v>0</v>
      </c>
      <c r="GQ91" s="151">
        <v>1</v>
      </c>
      <c r="GR91" s="151">
        <v>0</v>
      </c>
      <c r="GS91" s="153">
        <v>3</v>
      </c>
      <c r="GT91" s="154">
        <v>5</v>
      </c>
      <c r="GU91" s="154">
        <v>7</v>
      </c>
      <c r="GV91" s="154">
        <v>1</v>
      </c>
      <c r="GW91" s="154">
        <v>8</v>
      </c>
      <c r="GX91" s="155">
        <v>0</v>
      </c>
      <c r="GY91" s="151" t="s">
        <v>437</v>
      </c>
      <c r="GZ91" s="153">
        <v>0</v>
      </c>
      <c r="HA91" s="154">
        <v>5</v>
      </c>
      <c r="HB91" s="154">
        <v>0</v>
      </c>
      <c r="HC91" s="154">
        <v>0</v>
      </c>
      <c r="HD91" s="155">
        <v>0</v>
      </c>
      <c r="HE91" s="151">
        <v>0</v>
      </c>
      <c r="HF91" s="151">
        <v>5</v>
      </c>
      <c r="HG91" s="151">
        <v>0</v>
      </c>
      <c r="HH91" s="151">
        <v>0</v>
      </c>
      <c r="HI91" s="151">
        <v>0</v>
      </c>
      <c r="HJ91" s="153">
        <v>2</v>
      </c>
      <c r="HK91" s="154">
        <v>3</v>
      </c>
      <c r="HL91" s="154">
        <v>0</v>
      </c>
      <c r="HM91" s="154">
        <v>2</v>
      </c>
      <c r="HN91" s="155">
        <v>0</v>
      </c>
      <c r="HO91" s="151">
        <v>1</v>
      </c>
      <c r="HP91" s="151">
        <v>3</v>
      </c>
      <c r="HQ91" s="151">
        <v>4</v>
      </c>
      <c r="HR91" s="151">
        <v>0</v>
      </c>
      <c r="HS91" s="151">
        <v>0</v>
      </c>
      <c r="HT91" s="151">
        <v>0</v>
      </c>
      <c r="HU91" s="151">
        <v>0</v>
      </c>
      <c r="HV91" s="151">
        <v>0</v>
      </c>
      <c r="HW91" s="156">
        <v>0</v>
      </c>
      <c r="HX91" s="151" t="s">
        <v>438</v>
      </c>
      <c r="HY91" s="153">
        <v>20</v>
      </c>
      <c r="HZ91" s="155" t="s">
        <v>439</v>
      </c>
    </row>
    <row r="92" spans="1:234" ht="15" customHeight="1" x14ac:dyDescent="0.2">
      <c r="A92" s="145">
        <v>19</v>
      </c>
      <c r="B92" s="151"/>
      <c r="C92" s="146" t="s">
        <v>330</v>
      </c>
      <c r="D92" s="151">
        <v>3</v>
      </c>
      <c r="E92" s="151">
        <v>1</v>
      </c>
      <c r="F92" s="145" t="s">
        <v>412</v>
      </c>
      <c r="G92" s="151">
        <v>8</v>
      </c>
      <c r="H92" s="151"/>
      <c r="I92" s="152">
        <v>2</v>
      </c>
      <c r="J92" s="151"/>
      <c r="K92" s="153">
        <v>4</v>
      </c>
      <c r="L92" s="148">
        <v>2</v>
      </c>
      <c r="M92" s="148">
        <v>1</v>
      </c>
      <c r="N92" s="148">
        <v>11</v>
      </c>
      <c r="O92" s="148">
        <v>10</v>
      </c>
      <c r="P92" s="155">
        <v>9</v>
      </c>
      <c r="Q92" s="151" t="s">
        <v>440</v>
      </c>
      <c r="R92" s="151"/>
      <c r="S92" s="151"/>
      <c r="T92" s="153">
        <v>1</v>
      </c>
      <c r="U92" s="148">
        <v>1</v>
      </c>
      <c r="V92" s="155">
        <v>2</v>
      </c>
      <c r="W92" s="148">
        <v>1</v>
      </c>
      <c r="X92" s="148">
        <v>1</v>
      </c>
      <c r="Y92" s="148">
        <v>2</v>
      </c>
      <c r="Z92" s="153">
        <v>3</v>
      </c>
      <c r="AA92" s="148">
        <v>2</v>
      </c>
      <c r="AB92" s="155">
        <v>1</v>
      </c>
      <c r="AC92" s="148">
        <v>3</v>
      </c>
      <c r="AD92" s="148">
        <v>2</v>
      </c>
      <c r="AE92" s="148">
        <v>1</v>
      </c>
      <c r="AF92" s="153">
        <v>3</v>
      </c>
      <c r="AG92" s="148">
        <v>2</v>
      </c>
      <c r="AH92" s="155">
        <v>1</v>
      </c>
      <c r="AI92" s="148">
        <v>3</v>
      </c>
      <c r="AJ92" s="148">
        <v>2</v>
      </c>
      <c r="AK92" s="148">
        <v>1</v>
      </c>
      <c r="AL92" s="153">
        <v>1</v>
      </c>
      <c r="AM92" s="148">
        <v>1</v>
      </c>
      <c r="AN92" s="155">
        <v>1</v>
      </c>
      <c r="AO92" s="148">
        <v>4</v>
      </c>
      <c r="AP92" s="148">
        <v>4</v>
      </c>
      <c r="AQ92" s="148">
        <v>4</v>
      </c>
      <c r="AR92" s="153">
        <v>3</v>
      </c>
      <c r="AS92" s="148">
        <v>3</v>
      </c>
      <c r="AT92" s="155">
        <v>3</v>
      </c>
      <c r="AU92" s="148">
        <v>4</v>
      </c>
      <c r="AV92" s="148">
        <v>4</v>
      </c>
      <c r="AW92" s="148">
        <v>4</v>
      </c>
      <c r="AX92" s="153" t="s">
        <v>441</v>
      </c>
      <c r="AY92" s="154" t="s">
        <v>441</v>
      </c>
      <c r="AZ92" s="155" t="s">
        <v>442</v>
      </c>
      <c r="BA92" s="154"/>
      <c r="BB92" s="148">
        <v>1</v>
      </c>
      <c r="BC92" s="148">
        <v>3</v>
      </c>
      <c r="BD92" s="148">
        <v>6</v>
      </c>
      <c r="BE92" s="148">
        <v>10</v>
      </c>
      <c r="BF92" s="148"/>
      <c r="BG92" s="153">
        <v>10</v>
      </c>
      <c r="BH92" s="148">
        <v>9</v>
      </c>
      <c r="BI92" s="148">
        <v>8</v>
      </c>
      <c r="BJ92" s="155">
        <v>6</v>
      </c>
      <c r="BK92" s="154"/>
      <c r="BL92" s="148">
        <v>3</v>
      </c>
      <c r="BM92" s="148">
        <v>5</v>
      </c>
      <c r="BN92" s="148">
        <v>6</v>
      </c>
      <c r="BO92" s="148">
        <v>7</v>
      </c>
      <c r="BP92" s="148"/>
      <c r="BQ92" s="153">
        <v>2</v>
      </c>
      <c r="BR92" s="148">
        <v>2</v>
      </c>
      <c r="BS92" s="148">
        <v>3</v>
      </c>
      <c r="BT92" s="155">
        <v>3</v>
      </c>
      <c r="BU92" s="154"/>
      <c r="BV92" s="148">
        <v>3</v>
      </c>
      <c r="BW92" s="148">
        <v>3</v>
      </c>
      <c r="BX92" s="148">
        <v>4</v>
      </c>
      <c r="BY92" s="148">
        <v>5</v>
      </c>
      <c r="BZ92" s="148"/>
      <c r="CA92" s="153">
        <v>1</v>
      </c>
      <c r="CB92" s="148">
        <v>2</v>
      </c>
      <c r="CC92" s="148">
        <v>4</v>
      </c>
      <c r="CD92" s="155">
        <v>4</v>
      </c>
      <c r="CE92" s="154"/>
      <c r="CF92" s="148">
        <v>2</v>
      </c>
      <c r="CG92" s="148">
        <v>4</v>
      </c>
      <c r="CH92" s="148">
        <v>4</v>
      </c>
      <c r="CI92" s="148">
        <v>4</v>
      </c>
      <c r="CJ92" s="156" t="s">
        <v>443</v>
      </c>
      <c r="CK92" s="154"/>
      <c r="CL92" s="148">
        <v>2</v>
      </c>
      <c r="CM92" s="148">
        <v>2</v>
      </c>
      <c r="CN92" s="148">
        <v>2</v>
      </c>
      <c r="CO92" s="148">
        <v>2</v>
      </c>
      <c r="CP92" s="148"/>
      <c r="CQ92" s="153">
        <v>4</v>
      </c>
      <c r="CR92" s="148">
        <v>4</v>
      </c>
      <c r="CS92" s="148">
        <v>4</v>
      </c>
      <c r="CT92" s="155">
        <v>4</v>
      </c>
      <c r="CU92" s="154"/>
      <c r="CV92" s="148">
        <v>4</v>
      </c>
      <c r="CW92" s="148">
        <v>4</v>
      </c>
      <c r="CX92" s="148">
        <v>4</v>
      </c>
      <c r="CY92" s="148">
        <v>4</v>
      </c>
      <c r="CZ92" s="148"/>
      <c r="DA92" s="153">
        <v>3</v>
      </c>
      <c r="DB92" s="148">
        <v>3</v>
      </c>
      <c r="DC92" s="148">
        <v>3</v>
      </c>
      <c r="DD92" s="155">
        <v>3</v>
      </c>
      <c r="DE92" s="154"/>
      <c r="DF92" s="148">
        <v>2</v>
      </c>
      <c r="DG92" s="148">
        <v>2</v>
      </c>
      <c r="DH92" s="148">
        <v>2</v>
      </c>
      <c r="DI92" s="148">
        <v>2</v>
      </c>
      <c r="DJ92" s="148"/>
      <c r="DK92" s="153">
        <v>3</v>
      </c>
      <c r="DL92" s="148">
        <v>3</v>
      </c>
      <c r="DM92" s="148">
        <v>3</v>
      </c>
      <c r="DN92" s="155">
        <v>3</v>
      </c>
      <c r="DO92" s="154"/>
      <c r="DP92" s="148">
        <v>4</v>
      </c>
      <c r="DQ92" s="148">
        <v>4</v>
      </c>
      <c r="DR92" s="148">
        <v>4</v>
      </c>
      <c r="DS92" s="148">
        <v>4</v>
      </c>
      <c r="DT92" s="148"/>
      <c r="DU92" s="153">
        <v>3</v>
      </c>
      <c r="DV92" s="148">
        <v>2</v>
      </c>
      <c r="DW92" s="155">
        <v>2</v>
      </c>
      <c r="DX92" s="151" t="s">
        <v>444</v>
      </c>
      <c r="DY92" s="156" t="s">
        <v>445</v>
      </c>
      <c r="DZ92" s="154"/>
      <c r="EA92" s="148">
        <v>1</v>
      </c>
      <c r="EB92" s="148">
        <v>2</v>
      </c>
      <c r="EC92" s="148">
        <v>4</v>
      </c>
      <c r="ED92" s="148"/>
      <c r="EE92" s="148">
        <v>0</v>
      </c>
      <c r="EF92" s="148"/>
      <c r="EG92" s="153">
        <v>1</v>
      </c>
      <c r="EH92" s="148">
        <v>2</v>
      </c>
      <c r="EI92" s="148">
        <v>4</v>
      </c>
      <c r="EJ92" s="148"/>
      <c r="EK92" s="155">
        <v>0</v>
      </c>
      <c r="EL92" s="154"/>
      <c r="EM92" s="148">
        <v>2</v>
      </c>
      <c r="EN92" s="148">
        <v>4</v>
      </c>
      <c r="EO92" s="148">
        <v>7</v>
      </c>
      <c r="EP92" s="148"/>
      <c r="EQ92" s="148">
        <v>0</v>
      </c>
      <c r="ER92" s="148"/>
      <c r="ES92" s="153">
        <v>2</v>
      </c>
      <c r="ET92" s="148">
        <v>4</v>
      </c>
      <c r="EU92" s="148">
        <v>7</v>
      </c>
      <c r="EV92" s="148"/>
      <c r="EW92" s="155">
        <v>0</v>
      </c>
      <c r="EX92" s="154"/>
      <c r="EY92" s="148">
        <v>3</v>
      </c>
      <c r="EZ92" s="148">
        <v>0</v>
      </c>
      <c r="FA92" s="148"/>
      <c r="FB92" s="153">
        <v>1</v>
      </c>
      <c r="FC92" s="148">
        <v>3</v>
      </c>
      <c r="FD92" s="148">
        <v>4</v>
      </c>
      <c r="FE92" s="148">
        <v>5</v>
      </c>
      <c r="FF92" s="148">
        <v>0</v>
      </c>
      <c r="FG92" s="148">
        <v>0</v>
      </c>
      <c r="FH92" s="148">
        <v>0</v>
      </c>
      <c r="FI92" s="148"/>
      <c r="FJ92" s="155">
        <v>0</v>
      </c>
      <c r="FK92" s="154"/>
      <c r="FL92" s="148">
        <v>1</v>
      </c>
      <c r="FM92" s="148">
        <v>2</v>
      </c>
      <c r="FN92" s="148">
        <v>3</v>
      </c>
      <c r="FO92" s="148">
        <v>4</v>
      </c>
      <c r="FP92" s="148">
        <v>0</v>
      </c>
      <c r="FQ92" s="148">
        <v>0</v>
      </c>
      <c r="FR92" s="148">
        <v>0</v>
      </c>
      <c r="FS92" s="148">
        <v>0</v>
      </c>
      <c r="FT92" s="148"/>
      <c r="FU92" s="148">
        <v>0</v>
      </c>
      <c r="FV92" s="148"/>
      <c r="FW92" s="153">
        <v>1</v>
      </c>
      <c r="FX92" s="155" t="s">
        <v>446</v>
      </c>
      <c r="FY92" s="154"/>
      <c r="FZ92" s="148">
        <v>3</v>
      </c>
      <c r="GA92" s="148">
        <v>0</v>
      </c>
      <c r="GB92" s="153">
        <v>1</v>
      </c>
      <c r="GC92" s="148">
        <v>0</v>
      </c>
      <c r="GD92" s="148">
        <v>0</v>
      </c>
      <c r="GE92" s="148">
        <v>0</v>
      </c>
      <c r="GF92" s="155">
        <v>0</v>
      </c>
      <c r="GG92" s="153">
        <v>7</v>
      </c>
      <c r="GH92" s="148">
        <v>6</v>
      </c>
      <c r="GI92" s="148">
        <v>0</v>
      </c>
      <c r="GJ92" s="155">
        <v>0</v>
      </c>
      <c r="GK92" s="148">
        <v>7</v>
      </c>
      <c r="GL92" s="148">
        <v>12</v>
      </c>
      <c r="GM92" s="148">
        <v>2</v>
      </c>
      <c r="GN92" s="148">
        <v>0</v>
      </c>
      <c r="GO92" s="153">
        <v>2</v>
      </c>
      <c r="GP92" s="155">
        <v>0</v>
      </c>
      <c r="GQ92" s="148">
        <v>2</v>
      </c>
      <c r="GR92" s="148">
        <v>0</v>
      </c>
      <c r="GS92" s="153">
        <v>2</v>
      </c>
      <c r="GT92" s="148">
        <v>4</v>
      </c>
      <c r="GU92" s="148">
        <v>5</v>
      </c>
      <c r="GV92" s="148">
        <v>7</v>
      </c>
      <c r="GW92" s="148">
        <v>6</v>
      </c>
      <c r="GX92" s="155">
        <v>0</v>
      </c>
      <c r="GY92" s="151" t="s">
        <v>447</v>
      </c>
      <c r="GZ92" s="153">
        <v>0</v>
      </c>
      <c r="HA92" s="148">
        <v>2</v>
      </c>
      <c r="HB92" s="148">
        <v>0</v>
      </c>
      <c r="HC92" s="148">
        <v>0</v>
      </c>
      <c r="HD92" s="155">
        <v>0</v>
      </c>
      <c r="HE92" s="148">
        <v>0</v>
      </c>
      <c r="HF92" s="148">
        <v>3</v>
      </c>
      <c r="HG92" s="148">
        <v>0</v>
      </c>
      <c r="HH92" s="148">
        <v>0</v>
      </c>
      <c r="HI92" s="148">
        <v>0</v>
      </c>
      <c r="HJ92" s="153">
        <v>1</v>
      </c>
      <c r="HK92" s="148">
        <v>0</v>
      </c>
      <c r="HL92" s="148">
        <v>0</v>
      </c>
      <c r="HM92" s="148">
        <v>0</v>
      </c>
      <c r="HN92" s="155">
        <v>0</v>
      </c>
      <c r="HO92" s="148">
        <v>1</v>
      </c>
      <c r="HP92" s="148">
        <v>2</v>
      </c>
      <c r="HQ92" s="148">
        <v>3</v>
      </c>
      <c r="HR92" s="148">
        <v>4</v>
      </c>
      <c r="HS92" s="148">
        <v>5</v>
      </c>
      <c r="HT92" s="148">
        <v>6</v>
      </c>
      <c r="HU92" s="148">
        <v>7</v>
      </c>
      <c r="HV92" s="148">
        <v>0</v>
      </c>
      <c r="HW92" s="156">
        <v>0</v>
      </c>
      <c r="HX92" s="148">
        <v>0</v>
      </c>
      <c r="HY92" s="153">
        <v>10</v>
      </c>
      <c r="HZ92" s="155" t="s">
        <v>448</v>
      </c>
    </row>
    <row r="93" spans="1:234" ht="15" customHeight="1" x14ac:dyDescent="0.2">
      <c r="A93" s="151">
        <v>20</v>
      </c>
      <c r="B93" s="151"/>
      <c r="C93" s="146" t="s">
        <v>449</v>
      </c>
      <c r="D93" s="151">
        <v>3</v>
      </c>
      <c r="E93" s="151">
        <v>1</v>
      </c>
      <c r="F93" s="145" t="s">
        <v>450</v>
      </c>
      <c r="G93" s="151">
        <v>9</v>
      </c>
      <c r="H93" s="151"/>
      <c r="I93" s="152">
        <v>1</v>
      </c>
      <c r="J93" s="151"/>
      <c r="K93" s="153">
        <v>1</v>
      </c>
      <c r="L93" s="154">
        <v>3</v>
      </c>
      <c r="M93" s="154">
        <v>7</v>
      </c>
      <c r="N93" s="154">
        <v>5</v>
      </c>
      <c r="O93" s="154">
        <v>11</v>
      </c>
      <c r="P93" s="155">
        <v>6</v>
      </c>
      <c r="Q93" s="151"/>
      <c r="R93" s="151"/>
      <c r="S93" s="151"/>
      <c r="T93" s="153">
        <v>1</v>
      </c>
      <c r="U93" s="154">
        <v>1</v>
      </c>
      <c r="V93" s="155">
        <v>3</v>
      </c>
      <c r="W93" s="151">
        <v>1</v>
      </c>
      <c r="X93" s="151">
        <v>1</v>
      </c>
      <c r="Y93" s="151">
        <v>2</v>
      </c>
      <c r="Z93" s="153">
        <v>1</v>
      </c>
      <c r="AA93" s="154">
        <v>1</v>
      </c>
      <c r="AB93" s="155">
        <v>2</v>
      </c>
      <c r="AC93" s="151">
        <v>5</v>
      </c>
      <c r="AD93" s="151">
        <v>3</v>
      </c>
      <c r="AE93" s="151">
        <v>1</v>
      </c>
      <c r="AF93" s="153">
        <v>4</v>
      </c>
      <c r="AG93" s="154">
        <v>2</v>
      </c>
      <c r="AH93" s="155">
        <v>1</v>
      </c>
      <c r="AI93" s="151">
        <v>5</v>
      </c>
      <c r="AJ93" s="151">
        <v>3</v>
      </c>
      <c r="AK93" s="151">
        <v>2</v>
      </c>
      <c r="AL93" s="153">
        <v>1</v>
      </c>
      <c r="AM93" s="154">
        <v>1</v>
      </c>
      <c r="AN93" s="155">
        <v>1</v>
      </c>
      <c r="AO93" s="151">
        <v>2</v>
      </c>
      <c r="AP93" s="151">
        <v>3</v>
      </c>
      <c r="AQ93" s="151">
        <v>3</v>
      </c>
      <c r="AR93" s="153">
        <v>3</v>
      </c>
      <c r="AS93" s="154">
        <v>2</v>
      </c>
      <c r="AT93" s="155">
        <v>1</v>
      </c>
      <c r="AU93" s="151">
        <v>5</v>
      </c>
      <c r="AV93" s="151">
        <v>4</v>
      </c>
      <c r="AW93" s="151">
        <v>3</v>
      </c>
      <c r="AX93" s="153" t="s">
        <v>451</v>
      </c>
      <c r="AY93" s="154" t="s">
        <v>452</v>
      </c>
      <c r="AZ93" s="155" t="s">
        <v>453</v>
      </c>
      <c r="BA93" s="154"/>
      <c r="BB93" s="151">
        <v>2</v>
      </c>
      <c r="BC93" s="151">
        <v>4</v>
      </c>
      <c r="BD93" s="151">
        <v>5</v>
      </c>
      <c r="BE93" s="151">
        <v>6</v>
      </c>
      <c r="BF93" s="145"/>
      <c r="BG93" s="153">
        <v>2</v>
      </c>
      <c r="BH93" s="154">
        <v>4</v>
      </c>
      <c r="BI93" s="154">
        <v>5</v>
      </c>
      <c r="BJ93" s="155">
        <v>7</v>
      </c>
      <c r="BK93" s="154"/>
      <c r="BL93" s="151">
        <v>2</v>
      </c>
      <c r="BM93" s="151">
        <v>3</v>
      </c>
      <c r="BN93" s="151">
        <v>5</v>
      </c>
      <c r="BO93" s="151">
        <v>6</v>
      </c>
      <c r="BP93" s="151"/>
      <c r="BQ93" s="153">
        <v>1</v>
      </c>
      <c r="BR93" s="154">
        <v>1</v>
      </c>
      <c r="BS93" s="154">
        <v>2</v>
      </c>
      <c r="BT93" s="155">
        <v>3</v>
      </c>
      <c r="BU93" s="154"/>
      <c r="BV93" s="151">
        <v>2</v>
      </c>
      <c r="BW93" s="151">
        <v>3</v>
      </c>
      <c r="BX93" s="151">
        <v>3</v>
      </c>
      <c r="BY93" s="151">
        <v>4</v>
      </c>
      <c r="BZ93" s="151"/>
      <c r="CA93" s="153">
        <v>2</v>
      </c>
      <c r="CB93" s="154">
        <v>3</v>
      </c>
      <c r="CC93" s="154">
        <v>3</v>
      </c>
      <c r="CD93" s="155">
        <v>4</v>
      </c>
      <c r="CE93" s="154"/>
      <c r="CF93" s="151">
        <v>2</v>
      </c>
      <c r="CG93" s="151">
        <v>3</v>
      </c>
      <c r="CH93" s="151">
        <v>4</v>
      </c>
      <c r="CI93" s="151">
        <v>4</v>
      </c>
      <c r="CJ93" s="156" t="s">
        <v>454</v>
      </c>
      <c r="CK93" s="154"/>
      <c r="CL93" s="151">
        <v>4</v>
      </c>
      <c r="CM93" s="151">
        <v>2</v>
      </c>
      <c r="CN93" s="151">
        <v>2</v>
      </c>
      <c r="CO93" s="151">
        <v>2</v>
      </c>
      <c r="CP93" s="151"/>
      <c r="CQ93" s="153">
        <v>2</v>
      </c>
      <c r="CR93" s="154">
        <v>2</v>
      </c>
      <c r="CS93" s="154">
        <v>5</v>
      </c>
      <c r="CT93" s="155">
        <v>5</v>
      </c>
      <c r="CU93" s="154"/>
      <c r="CV93" s="151">
        <v>2</v>
      </c>
      <c r="CW93" s="151">
        <v>2</v>
      </c>
      <c r="CX93" s="151">
        <v>5</v>
      </c>
      <c r="CY93" s="151">
        <v>5</v>
      </c>
      <c r="CZ93" s="145"/>
      <c r="DA93" s="153">
        <v>3</v>
      </c>
      <c r="DB93" s="154">
        <v>3</v>
      </c>
      <c r="DC93" s="154">
        <v>3</v>
      </c>
      <c r="DD93" s="155">
        <v>3</v>
      </c>
      <c r="DE93" s="154"/>
      <c r="DF93" s="151">
        <v>3</v>
      </c>
      <c r="DG93" s="151">
        <v>2</v>
      </c>
      <c r="DH93" s="151">
        <v>1</v>
      </c>
      <c r="DI93" s="151">
        <v>1</v>
      </c>
      <c r="DJ93" s="151"/>
      <c r="DK93" s="153">
        <v>4</v>
      </c>
      <c r="DL93" s="154">
        <v>2</v>
      </c>
      <c r="DM93" s="154">
        <v>2</v>
      </c>
      <c r="DN93" s="155">
        <v>1</v>
      </c>
      <c r="DO93" s="154"/>
      <c r="DP93" s="151">
        <v>2</v>
      </c>
      <c r="DQ93" s="151">
        <v>2</v>
      </c>
      <c r="DR93" s="151">
        <v>2</v>
      </c>
      <c r="DS93" s="151">
        <v>2</v>
      </c>
      <c r="DT93" s="151"/>
      <c r="DU93" s="153">
        <v>4</v>
      </c>
      <c r="DV93" s="154">
        <v>2</v>
      </c>
      <c r="DW93" s="155">
        <v>2</v>
      </c>
      <c r="DX93" s="151" t="s">
        <v>455</v>
      </c>
      <c r="DY93" s="156" t="s">
        <v>456</v>
      </c>
      <c r="DZ93" s="154"/>
      <c r="EA93" s="151">
        <v>1</v>
      </c>
      <c r="EB93" s="151">
        <v>2</v>
      </c>
      <c r="EC93" s="151">
        <v>5</v>
      </c>
      <c r="ED93" s="151"/>
      <c r="EE93" s="151">
        <v>0</v>
      </c>
      <c r="EF93" s="151"/>
      <c r="EG93" s="153">
        <v>1</v>
      </c>
      <c r="EH93" s="154">
        <v>2</v>
      </c>
      <c r="EI93" s="154">
        <v>5</v>
      </c>
      <c r="EJ93" s="148"/>
      <c r="EK93" s="155">
        <v>0</v>
      </c>
      <c r="EL93" s="154"/>
      <c r="EM93" s="151">
        <v>1</v>
      </c>
      <c r="EN93" s="151">
        <v>5</v>
      </c>
      <c r="EO93" s="151">
        <v>7</v>
      </c>
      <c r="EP93" s="145"/>
      <c r="EQ93" s="151">
        <v>0</v>
      </c>
      <c r="ER93" s="151"/>
      <c r="ES93" s="153">
        <v>1</v>
      </c>
      <c r="ET93" s="154">
        <v>5</v>
      </c>
      <c r="EU93" s="154">
        <v>7</v>
      </c>
      <c r="EV93" s="148"/>
      <c r="EW93" s="155">
        <v>0</v>
      </c>
      <c r="EX93" s="154"/>
      <c r="EY93" s="151">
        <v>2</v>
      </c>
      <c r="EZ93" s="151">
        <v>0</v>
      </c>
      <c r="FA93" s="151"/>
      <c r="FB93" s="153">
        <v>1</v>
      </c>
      <c r="FC93" s="154">
        <v>2</v>
      </c>
      <c r="FD93" s="154">
        <v>3</v>
      </c>
      <c r="FE93" s="154">
        <v>4</v>
      </c>
      <c r="FF93" s="154">
        <v>6</v>
      </c>
      <c r="FG93" s="154">
        <v>0</v>
      </c>
      <c r="FH93" s="154">
        <v>0</v>
      </c>
      <c r="FI93" s="154"/>
      <c r="FJ93" s="155">
        <v>0</v>
      </c>
      <c r="FK93" s="154"/>
      <c r="FL93" s="151">
        <v>1</v>
      </c>
      <c r="FM93" s="151">
        <v>2</v>
      </c>
      <c r="FN93" s="151">
        <v>3</v>
      </c>
      <c r="FO93" s="151">
        <v>4</v>
      </c>
      <c r="FP93" s="151">
        <v>6</v>
      </c>
      <c r="FQ93" s="151">
        <v>7</v>
      </c>
      <c r="FR93" s="151">
        <v>0</v>
      </c>
      <c r="FS93" s="151">
        <v>0</v>
      </c>
      <c r="FT93" s="151"/>
      <c r="FU93" s="151">
        <v>0</v>
      </c>
      <c r="FV93" s="151"/>
      <c r="FW93" s="153">
        <v>1</v>
      </c>
      <c r="FX93" s="155">
        <v>0</v>
      </c>
      <c r="FY93" s="154"/>
      <c r="FZ93" s="151">
        <v>3</v>
      </c>
      <c r="GA93" s="151">
        <v>0</v>
      </c>
      <c r="GB93" s="153">
        <v>1</v>
      </c>
      <c r="GC93" s="154">
        <v>0</v>
      </c>
      <c r="GD93" s="154">
        <v>0</v>
      </c>
      <c r="GE93" s="154">
        <v>0</v>
      </c>
      <c r="GF93" s="155">
        <v>0</v>
      </c>
      <c r="GG93" s="153">
        <v>13</v>
      </c>
      <c r="GH93" s="154">
        <v>4</v>
      </c>
      <c r="GI93" s="154">
        <v>0</v>
      </c>
      <c r="GJ93" s="155" t="s">
        <v>265</v>
      </c>
      <c r="GK93" s="151">
        <v>20</v>
      </c>
      <c r="GL93" s="151">
        <v>10</v>
      </c>
      <c r="GM93" s="151">
        <v>0</v>
      </c>
      <c r="GN93" s="151" t="s">
        <v>265</v>
      </c>
      <c r="GO93" s="153">
        <v>3</v>
      </c>
      <c r="GP93" s="155">
        <v>0</v>
      </c>
      <c r="GQ93" s="151">
        <v>1</v>
      </c>
      <c r="GR93" s="151">
        <v>0</v>
      </c>
      <c r="GS93" s="153">
        <v>5</v>
      </c>
      <c r="GT93" s="154">
        <v>3</v>
      </c>
      <c r="GU93" s="154">
        <v>2</v>
      </c>
      <c r="GV93" s="154">
        <v>0</v>
      </c>
      <c r="GW93" s="154">
        <v>0</v>
      </c>
      <c r="GX93" s="155">
        <v>0</v>
      </c>
      <c r="GY93" s="151" t="s">
        <v>457</v>
      </c>
      <c r="GZ93" s="153">
        <v>1</v>
      </c>
      <c r="HA93" s="154">
        <v>5</v>
      </c>
      <c r="HB93" s="154">
        <v>0</v>
      </c>
      <c r="HC93" s="154">
        <v>0</v>
      </c>
      <c r="HD93" s="155">
        <v>0</v>
      </c>
      <c r="HE93" s="151">
        <v>0</v>
      </c>
      <c r="HF93" s="151">
        <v>10</v>
      </c>
      <c r="HG93" s="151">
        <v>0</v>
      </c>
      <c r="HH93" s="151">
        <v>0</v>
      </c>
      <c r="HI93" s="151">
        <v>0</v>
      </c>
      <c r="HJ93" s="153">
        <v>10</v>
      </c>
      <c r="HK93" s="154">
        <v>3</v>
      </c>
      <c r="HL93" s="154">
        <v>0</v>
      </c>
      <c r="HM93" s="154">
        <v>3</v>
      </c>
      <c r="HN93" s="155">
        <v>0</v>
      </c>
      <c r="HO93" s="151">
        <v>1</v>
      </c>
      <c r="HP93" s="151">
        <v>3</v>
      </c>
      <c r="HQ93" s="151">
        <v>4</v>
      </c>
      <c r="HR93" s="151">
        <v>0</v>
      </c>
      <c r="HS93" s="151">
        <v>0</v>
      </c>
      <c r="HT93" s="151">
        <v>0</v>
      </c>
      <c r="HU93" s="151">
        <v>0</v>
      </c>
      <c r="HV93" s="151">
        <v>0</v>
      </c>
      <c r="HW93" s="156">
        <v>0</v>
      </c>
      <c r="HX93" s="151" t="s">
        <v>458</v>
      </c>
      <c r="HY93" s="153">
        <v>2</v>
      </c>
      <c r="HZ93" s="155" t="s">
        <v>459</v>
      </c>
    </row>
    <row r="94" spans="1:234" ht="15" customHeight="1" x14ac:dyDescent="0.2">
      <c r="A94" s="145">
        <v>21</v>
      </c>
      <c r="B94" s="151"/>
      <c r="C94" s="146" t="s">
        <v>449</v>
      </c>
      <c r="D94" s="151">
        <v>3</v>
      </c>
      <c r="E94" s="151">
        <v>1</v>
      </c>
      <c r="F94" s="145" t="s">
        <v>450</v>
      </c>
      <c r="G94" s="151">
        <v>9</v>
      </c>
      <c r="H94" s="151"/>
      <c r="I94" s="152">
        <v>1</v>
      </c>
      <c r="J94" s="151"/>
      <c r="K94" s="153">
        <v>4</v>
      </c>
      <c r="L94" s="154">
        <v>1</v>
      </c>
      <c r="M94" s="154">
        <v>7</v>
      </c>
      <c r="N94" s="154">
        <v>6</v>
      </c>
      <c r="O94" s="154">
        <v>10</v>
      </c>
      <c r="P94" s="155">
        <v>11</v>
      </c>
      <c r="Q94" s="151"/>
      <c r="R94" s="151"/>
      <c r="S94" s="151"/>
      <c r="T94" s="153">
        <v>1</v>
      </c>
      <c r="U94" s="154">
        <v>2</v>
      </c>
      <c r="V94" s="155">
        <v>4</v>
      </c>
      <c r="W94" s="151">
        <v>1</v>
      </c>
      <c r="X94" s="151">
        <v>1</v>
      </c>
      <c r="Y94" s="151">
        <v>4</v>
      </c>
      <c r="Z94" s="153">
        <v>1</v>
      </c>
      <c r="AA94" s="154">
        <v>1</v>
      </c>
      <c r="AB94" s="155">
        <v>2</v>
      </c>
      <c r="AC94" s="151">
        <v>4</v>
      </c>
      <c r="AD94" s="151">
        <v>3</v>
      </c>
      <c r="AE94" s="151">
        <v>2</v>
      </c>
      <c r="AF94" s="153">
        <v>4</v>
      </c>
      <c r="AG94" s="154">
        <v>3</v>
      </c>
      <c r="AH94" s="155">
        <v>2</v>
      </c>
      <c r="AI94" s="151">
        <v>5</v>
      </c>
      <c r="AJ94" s="151">
        <v>3</v>
      </c>
      <c r="AK94" s="151">
        <v>1</v>
      </c>
      <c r="AL94" s="153">
        <v>1</v>
      </c>
      <c r="AM94" s="154">
        <v>1</v>
      </c>
      <c r="AN94" s="155">
        <v>1</v>
      </c>
      <c r="AO94" s="151">
        <v>2</v>
      </c>
      <c r="AP94" s="151">
        <v>2</v>
      </c>
      <c r="AQ94" s="151">
        <v>2</v>
      </c>
      <c r="AR94" s="153">
        <v>3</v>
      </c>
      <c r="AS94" s="154">
        <v>2</v>
      </c>
      <c r="AT94" s="155">
        <v>1</v>
      </c>
      <c r="AU94" s="151">
        <v>5</v>
      </c>
      <c r="AV94" s="151">
        <v>5</v>
      </c>
      <c r="AW94" s="151">
        <v>3</v>
      </c>
      <c r="AX94" s="153" t="s">
        <v>460</v>
      </c>
      <c r="AY94" s="154" t="s">
        <v>461</v>
      </c>
      <c r="AZ94" s="155" t="s">
        <v>462</v>
      </c>
      <c r="BA94" s="154"/>
      <c r="BB94" s="151">
        <v>2</v>
      </c>
      <c r="BC94" s="151">
        <v>3</v>
      </c>
      <c r="BD94" s="151">
        <v>4</v>
      </c>
      <c r="BE94" s="151">
        <v>8</v>
      </c>
      <c r="BF94" s="145"/>
      <c r="BG94" s="153">
        <v>9</v>
      </c>
      <c r="BH94" s="154">
        <v>8</v>
      </c>
      <c r="BI94" s="154">
        <v>7</v>
      </c>
      <c r="BJ94" s="155">
        <v>9</v>
      </c>
      <c r="BK94" s="154"/>
      <c r="BL94" s="151">
        <v>1</v>
      </c>
      <c r="BM94" s="151">
        <v>2</v>
      </c>
      <c r="BN94" s="151">
        <v>3</v>
      </c>
      <c r="BO94" s="151">
        <v>6</v>
      </c>
      <c r="BP94" s="151"/>
      <c r="BQ94" s="153">
        <v>0</v>
      </c>
      <c r="BR94" s="154">
        <v>0</v>
      </c>
      <c r="BS94" s="154">
        <v>2</v>
      </c>
      <c r="BT94" s="155">
        <v>3</v>
      </c>
      <c r="BU94" s="154"/>
      <c r="BV94" s="151">
        <v>2</v>
      </c>
      <c r="BW94" s="151">
        <v>2</v>
      </c>
      <c r="BX94" s="151">
        <v>2</v>
      </c>
      <c r="BY94" s="151">
        <v>3</v>
      </c>
      <c r="BZ94" s="151"/>
      <c r="CA94" s="153">
        <v>1</v>
      </c>
      <c r="CB94" s="154">
        <v>1</v>
      </c>
      <c r="CC94" s="154">
        <v>3</v>
      </c>
      <c r="CD94" s="155">
        <v>4</v>
      </c>
      <c r="CE94" s="154"/>
      <c r="CF94" s="151">
        <v>1</v>
      </c>
      <c r="CG94" s="151">
        <v>1</v>
      </c>
      <c r="CH94" s="151">
        <v>2</v>
      </c>
      <c r="CI94" s="151">
        <v>4</v>
      </c>
      <c r="CJ94" s="156" t="s">
        <v>463</v>
      </c>
      <c r="CK94" s="154"/>
      <c r="CL94" s="151">
        <v>5</v>
      </c>
      <c r="CM94" s="151">
        <v>5</v>
      </c>
      <c r="CN94" s="151">
        <v>2</v>
      </c>
      <c r="CO94" s="151">
        <v>2</v>
      </c>
      <c r="CP94" s="151"/>
      <c r="CQ94" s="153">
        <v>2</v>
      </c>
      <c r="CR94" s="154">
        <v>2</v>
      </c>
      <c r="CS94" s="154">
        <v>2</v>
      </c>
      <c r="CT94" s="155">
        <v>2</v>
      </c>
      <c r="CU94" s="154"/>
      <c r="CV94" s="151">
        <v>3</v>
      </c>
      <c r="CW94" s="151">
        <v>3</v>
      </c>
      <c r="CX94" s="151">
        <v>2</v>
      </c>
      <c r="CY94" s="151">
        <v>2</v>
      </c>
      <c r="CZ94" s="145"/>
      <c r="DA94" s="153">
        <v>3</v>
      </c>
      <c r="DB94" s="154">
        <v>3</v>
      </c>
      <c r="DC94" s="154">
        <v>3</v>
      </c>
      <c r="DD94" s="155">
        <v>3</v>
      </c>
      <c r="DE94" s="154"/>
      <c r="DF94" s="151">
        <v>3</v>
      </c>
      <c r="DG94" s="151">
        <v>3</v>
      </c>
      <c r="DH94" s="151">
        <v>2</v>
      </c>
      <c r="DI94" s="151">
        <v>4</v>
      </c>
      <c r="DJ94" s="151"/>
      <c r="DK94" s="153">
        <v>5</v>
      </c>
      <c r="DL94" s="154">
        <v>5</v>
      </c>
      <c r="DM94" s="154">
        <v>4</v>
      </c>
      <c r="DN94" s="155">
        <v>4</v>
      </c>
      <c r="DO94" s="154"/>
      <c r="DP94" s="151">
        <v>2</v>
      </c>
      <c r="DQ94" s="151">
        <v>2</v>
      </c>
      <c r="DR94" s="151">
        <v>2</v>
      </c>
      <c r="DS94" s="151">
        <v>2</v>
      </c>
      <c r="DT94" s="151"/>
      <c r="DU94" s="153">
        <v>4</v>
      </c>
      <c r="DV94" s="154">
        <v>2</v>
      </c>
      <c r="DW94" s="155">
        <v>2</v>
      </c>
      <c r="DX94" s="151" t="s">
        <v>464</v>
      </c>
      <c r="DY94" s="156" t="s">
        <v>465</v>
      </c>
      <c r="DZ94" s="154"/>
      <c r="EA94" s="151">
        <v>2</v>
      </c>
      <c r="EB94" s="151">
        <v>4</v>
      </c>
      <c r="EC94" s="151">
        <v>3</v>
      </c>
      <c r="ED94" s="151"/>
      <c r="EE94" s="151">
        <v>0</v>
      </c>
      <c r="EF94" s="151"/>
      <c r="EG94" s="153">
        <v>2</v>
      </c>
      <c r="EH94" s="154">
        <v>4</v>
      </c>
      <c r="EI94" s="154">
        <v>3</v>
      </c>
      <c r="EJ94" s="148"/>
      <c r="EK94" s="155">
        <v>0</v>
      </c>
      <c r="EL94" s="154"/>
      <c r="EM94" s="151">
        <v>2</v>
      </c>
      <c r="EN94" s="151">
        <v>5</v>
      </c>
      <c r="EO94" s="151">
        <v>7</v>
      </c>
      <c r="EP94" s="145"/>
      <c r="EQ94" s="151">
        <v>0</v>
      </c>
      <c r="ER94" s="151"/>
      <c r="ES94" s="153">
        <v>7</v>
      </c>
      <c r="ET94" s="154">
        <v>8</v>
      </c>
      <c r="EU94" s="154">
        <v>5</v>
      </c>
      <c r="EV94" s="148"/>
      <c r="EW94" s="155">
        <v>0</v>
      </c>
      <c r="EX94" s="154"/>
      <c r="EY94" s="151">
        <v>4</v>
      </c>
      <c r="EZ94" s="151">
        <v>0</v>
      </c>
      <c r="FA94" s="151"/>
      <c r="FB94" s="153">
        <v>1</v>
      </c>
      <c r="FC94" s="154">
        <v>2</v>
      </c>
      <c r="FD94" s="154">
        <v>3</v>
      </c>
      <c r="FE94" s="154">
        <v>4</v>
      </c>
      <c r="FF94" s="154">
        <v>6</v>
      </c>
      <c r="FG94" s="154">
        <v>0</v>
      </c>
      <c r="FH94" s="154">
        <v>0</v>
      </c>
      <c r="FI94" s="154"/>
      <c r="FJ94" s="155">
        <v>0</v>
      </c>
      <c r="FK94" s="154"/>
      <c r="FL94" s="151">
        <v>1</v>
      </c>
      <c r="FM94" s="151">
        <v>2</v>
      </c>
      <c r="FN94" s="151">
        <v>4</v>
      </c>
      <c r="FO94" s="151">
        <v>7</v>
      </c>
      <c r="FP94" s="151">
        <v>0</v>
      </c>
      <c r="FQ94" s="151">
        <v>0</v>
      </c>
      <c r="FR94" s="151">
        <v>0</v>
      </c>
      <c r="FS94" s="151">
        <v>0</v>
      </c>
      <c r="FT94" s="151"/>
      <c r="FU94" s="151">
        <v>0</v>
      </c>
      <c r="FV94" s="151"/>
      <c r="FW94" s="153">
        <v>3</v>
      </c>
      <c r="FX94" s="155" t="s">
        <v>466</v>
      </c>
      <c r="FY94" s="154"/>
      <c r="FZ94" s="151">
        <v>5</v>
      </c>
      <c r="GA94" s="151">
        <v>0</v>
      </c>
      <c r="GB94" s="153">
        <v>1</v>
      </c>
      <c r="GC94" s="154">
        <v>0</v>
      </c>
      <c r="GD94" s="154">
        <v>0</v>
      </c>
      <c r="GE94" s="154">
        <v>0</v>
      </c>
      <c r="GF94" s="155">
        <v>0</v>
      </c>
      <c r="GG94" s="153">
        <v>6</v>
      </c>
      <c r="GH94" s="154">
        <v>6</v>
      </c>
      <c r="GI94" s="154">
        <v>0</v>
      </c>
      <c r="GJ94" s="155" t="s">
        <v>265</v>
      </c>
      <c r="GK94" s="151">
        <v>10</v>
      </c>
      <c r="GL94" s="151">
        <v>10</v>
      </c>
      <c r="GM94" s="151">
        <v>0</v>
      </c>
      <c r="GN94" s="151" t="s">
        <v>265</v>
      </c>
      <c r="GO94" s="153">
        <v>1</v>
      </c>
      <c r="GP94" s="155">
        <v>0</v>
      </c>
      <c r="GQ94" s="151">
        <v>3</v>
      </c>
      <c r="GR94" s="151">
        <v>0</v>
      </c>
      <c r="GS94" s="153">
        <v>2</v>
      </c>
      <c r="GT94" s="154">
        <v>4</v>
      </c>
      <c r="GU94" s="154">
        <v>3</v>
      </c>
      <c r="GV94" s="154">
        <v>8</v>
      </c>
      <c r="GW94" s="154">
        <v>6</v>
      </c>
      <c r="GX94" s="155">
        <v>0</v>
      </c>
      <c r="GY94" s="151" t="s">
        <v>467</v>
      </c>
      <c r="GZ94" s="153">
        <v>0</v>
      </c>
      <c r="HA94" s="154">
        <v>3</v>
      </c>
      <c r="HB94" s="154">
        <v>0</v>
      </c>
      <c r="HC94" s="154">
        <v>0</v>
      </c>
      <c r="HD94" s="155">
        <v>0</v>
      </c>
      <c r="HE94" s="151">
        <v>1</v>
      </c>
      <c r="HF94" s="151">
        <v>6</v>
      </c>
      <c r="HG94" s="151">
        <v>0</v>
      </c>
      <c r="HH94" s="151">
        <v>0</v>
      </c>
      <c r="HI94" s="151">
        <v>0</v>
      </c>
      <c r="HJ94" s="153">
        <v>1</v>
      </c>
      <c r="HK94" s="154">
        <v>1</v>
      </c>
      <c r="HL94" s="154">
        <v>1</v>
      </c>
      <c r="HM94" s="154">
        <v>1</v>
      </c>
      <c r="HN94" s="155">
        <v>0</v>
      </c>
      <c r="HO94" s="151">
        <v>1</v>
      </c>
      <c r="HP94" s="151">
        <v>3</v>
      </c>
      <c r="HQ94" s="151">
        <v>6</v>
      </c>
      <c r="HR94" s="151">
        <v>7</v>
      </c>
      <c r="HS94" s="151">
        <v>4</v>
      </c>
      <c r="HT94" s="151">
        <v>0</v>
      </c>
      <c r="HU94" s="151">
        <v>0</v>
      </c>
      <c r="HV94" s="151">
        <v>0</v>
      </c>
      <c r="HW94" s="156" t="s">
        <v>468</v>
      </c>
      <c r="HX94" s="151" t="s">
        <v>469</v>
      </c>
      <c r="HY94" s="153">
        <v>4</v>
      </c>
      <c r="HZ94" s="155" t="s">
        <v>470</v>
      </c>
    </row>
    <row r="95" spans="1:234" ht="15" customHeight="1" x14ac:dyDescent="0.2">
      <c r="A95" s="151">
        <v>22</v>
      </c>
      <c r="B95" s="151"/>
      <c r="C95" s="146" t="s">
        <v>330</v>
      </c>
      <c r="D95" s="151">
        <v>3</v>
      </c>
      <c r="E95" s="151">
        <v>1</v>
      </c>
      <c r="F95" s="145" t="s">
        <v>471</v>
      </c>
      <c r="G95" s="151">
        <v>9</v>
      </c>
      <c r="H95" s="151"/>
      <c r="I95" s="152">
        <v>3</v>
      </c>
      <c r="J95" s="151"/>
      <c r="K95" s="153">
        <v>1</v>
      </c>
      <c r="L95" s="154">
        <v>7</v>
      </c>
      <c r="M95" s="154">
        <v>4</v>
      </c>
      <c r="N95" s="154">
        <v>5</v>
      </c>
      <c r="O95" s="154">
        <v>6</v>
      </c>
      <c r="P95" s="155">
        <v>11</v>
      </c>
      <c r="Q95" s="151" t="s">
        <v>472</v>
      </c>
      <c r="R95" s="151"/>
      <c r="S95" s="151"/>
      <c r="T95" s="153">
        <v>1</v>
      </c>
      <c r="U95" s="154">
        <v>1</v>
      </c>
      <c r="V95" s="155">
        <v>3</v>
      </c>
      <c r="W95" s="151">
        <v>1</v>
      </c>
      <c r="X95" s="151">
        <v>1</v>
      </c>
      <c r="Y95" s="151">
        <v>3</v>
      </c>
      <c r="Z95" s="153">
        <v>3</v>
      </c>
      <c r="AA95" s="154">
        <v>1</v>
      </c>
      <c r="AB95" s="155">
        <v>1</v>
      </c>
      <c r="AC95" s="151">
        <v>4</v>
      </c>
      <c r="AD95" s="151">
        <v>3</v>
      </c>
      <c r="AE95" s="151">
        <v>1</v>
      </c>
      <c r="AF95" s="153">
        <v>3</v>
      </c>
      <c r="AG95" s="154">
        <v>3</v>
      </c>
      <c r="AH95" s="155">
        <v>1</v>
      </c>
      <c r="AI95" s="151">
        <v>4</v>
      </c>
      <c r="AJ95" s="151">
        <v>3</v>
      </c>
      <c r="AK95" s="151">
        <v>1</v>
      </c>
      <c r="AL95" s="153">
        <v>1</v>
      </c>
      <c r="AM95" s="154">
        <v>1</v>
      </c>
      <c r="AN95" s="155">
        <v>1</v>
      </c>
      <c r="AO95" s="151">
        <v>1</v>
      </c>
      <c r="AP95" s="151">
        <v>1</v>
      </c>
      <c r="AQ95" s="151">
        <v>1</v>
      </c>
      <c r="AR95" s="153">
        <v>3</v>
      </c>
      <c r="AS95" s="154">
        <v>1</v>
      </c>
      <c r="AT95" s="155">
        <v>1</v>
      </c>
      <c r="AU95" s="151">
        <v>5</v>
      </c>
      <c r="AV95" s="151">
        <v>3</v>
      </c>
      <c r="AW95" s="151">
        <v>2</v>
      </c>
      <c r="AX95" s="153" t="s">
        <v>473</v>
      </c>
      <c r="AY95" s="154" t="s">
        <v>474</v>
      </c>
      <c r="AZ95" s="155" t="s">
        <v>475</v>
      </c>
      <c r="BA95" s="154"/>
      <c r="BB95" s="151">
        <v>2</v>
      </c>
      <c r="BC95" s="151">
        <v>4</v>
      </c>
      <c r="BD95" s="151">
        <v>4</v>
      </c>
      <c r="BE95" s="151">
        <v>4</v>
      </c>
      <c r="BF95" s="145"/>
      <c r="BG95" s="153">
        <v>9</v>
      </c>
      <c r="BH95" s="154">
        <v>8</v>
      </c>
      <c r="BI95" s="154">
        <v>6</v>
      </c>
      <c r="BJ95" s="155">
        <v>4</v>
      </c>
      <c r="BK95" s="154"/>
      <c r="BL95" s="151">
        <v>1</v>
      </c>
      <c r="BM95" s="151">
        <v>3</v>
      </c>
      <c r="BN95" s="151">
        <v>5</v>
      </c>
      <c r="BO95" s="151">
        <v>6</v>
      </c>
      <c r="BP95" s="151"/>
      <c r="BQ95" s="153">
        <v>0</v>
      </c>
      <c r="BR95" s="154">
        <v>1</v>
      </c>
      <c r="BS95" s="154">
        <v>2</v>
      </c>
      <c r="BT95" s="155">
        <v>3</v>
      </c>
      <c r="BU95" s="154"/>
      <c r="BV95" s="151">
        <v>2</v>
      </c>
      <c r="BW95" s="151">
        <v>2</v>
      </c>
      <c r="BX95" s="151">
        <v>3</v>
      </c>
      <c r="BY95" s="151">
        <v>3</v>
      </c>
      <c r="BZ95" s="151"/>
      <c r="CA95" s="153">
        <v>1</v>
      </c>
      <c r="CB95" s="154">
        <v>1</v>
      </c>
      <c r="CC95" s="154">
        <v>3</v>
      </c>
      <c r="CD95" s="155">
        <v>4</v>
      </c>
      <c r="CE95" s="154"/>
      <c r="CF95" s="151">
        <v>1</v>
      </c>
      <c r="CG95" s="151">
        <v>3</v>
      </c>
      <c r="CH95" s="151">
        <v>3</v>
      </c>
      <c r="CI95" s="151">
        <v>4</v>
      </c>
      <c r="CJ95" s="156" t="s">
        <v>476</v>
      </c>
      <c r="CK95" s="154"/>
      <c r="CL95" s="151">
        <v>1</v>
      </c>
      <c r="CM95" s="151">
        <v>1</v>
      </c>
      <c r="CN95" s="151">
        <v>4</v>
      </c>
      <c r="CO95" s="151">
        <v>4</v>
      </c>
      <c r="CP95" s="151"/>
      <c r="CQ95" s="153">
        <v>2</v>
      </c>
      <c r="CR95" s="154">
        <v>4</v>
      </c>
      <c r="CS95" s="154">
        <v>4</v>
      </c>
      <c r="CT95" s="155">
        <v>4</v>
      </c>
      <c r="CU95" s="154"/>
      <c r="CV95" s="151">
        <v>2</v>
      </c>
      <c r="CW95" s="151">
        <v>5</v>
      </c>
      <c r="CX95" s="151">
        <v>5</v>
      </c>
      <c r="CY95" s="151">
        <v>5</v>
      </c>
      <c r="CZ95" s="145"/>
      <c r="DA95" s="153">
        <v>2</v>
      </c>
      <c r="DB95" s="154">
        <v>2</v>
      </c>
      <c r="DC95" s="154">
        <v>5</v>
      </c>
      <c r="DD95" s="155">
        <v>5</v>
      </c>
      <c r="DE95" s="154"/>
      <c r="DF95" s="151">
        <v>1</v>
      </c>
      <c r="DG95" s="151">
        <v>1</v>
      </c>
      <c r="DH95" s="151">
        <v>1</v>
      </c>
      <c r="DI95" s="151">
        <v>1</v>
      </c>
      <c r="DJ95" s="151"/>
      <c r="DK95" s="153">
        <v>4</v>
      </c>
      <c r="DL95" s="154">
        <v>4</v>
      </c>
      <c r="DM95" s="154">
        <v>2</v>
      </c>
      <c r="DN95" s="155">
        <v>2</v>
      </c>
      <c r="DO95" s="154"/>
      <c r="DP95" s="151">
        <v>1</v>
      </c>
      <c r="DQ95" s="151">
        <v>1</v>
      </c>
      <c r="DR95" s="151">
        <v>2</v>
      </c>
      <c r="DS95" s="151">
        <v>2</v>
      </c>
      <c r="DT95" s="151"/>
      <c r="DU95" s="153">
        <v>4</v>
      </c>
      <c r="DV95" s="154">
        <v>4</v>
      </c>
      <c r="DW95" s="155">
        <v>4</v>
      </c>
      <c r="DX95" s="151" t="s">
        <v>477</v>
      </c>
      <c r="DY95" s="156" t="s">
        <v>478</v>
      </c>
      <c r="DZ95" s="154"/>
      <c r="EA95" s="151">
        <v>2</v>
      </c>
      <c r="EB95" s="151">
        <v>4</v>
      </c>
      <c r="EC95" s="151">
        <v>5</v>
      </c>
      <c r="ED95" s="151"/>
      <c r="EE95" s="151">
        <v>0</v>
      </c>
      <c r="EF95" s="151"/>
      <c r="EG95" s="153">
        <v>2</v>
      </c>
      <c r="EH95" s="154">
        <v>4</v>
      </c>
      <c r="EI95" s="154">
        <v>5</v>
      </c>
      <c r="EJ95" s="148"/>
      <c r="EK95" s="155">
        <v>0</v>
      </c>
      <c r="EL95" s="154"/>
      <c r="EM95" s="151">
        <v>4</v>
      </c>
      <c r="EN95" s="151">
        <v>5</v>
      </c>
      <c r="EO95" s="151">
        <v>7</v>
      </c>
      <c r="EP95" s="145"/>
      <c r="EQ95" s="151">
        <v>0</v>
      </c>
      <c r="ER95" s="151"/>
      <c r="ES95" s="153">
        <v>4</v>
      </c>
      <c r="ET95" s="154">
        <v>5</v>
      </c>
      <c r="EU95" s="154">
        <v>7</v>
      </c>
      <c r="EV95" s="148"/>
      <c r="EW95" s="155">
        <v>0</v>
      </c>
      <c r="EX95" s="154"/>
      <c r="EY95" s="151">
        <v>2</v>
      </c>
      <c r="EZ95" s="151">
        <v>0</v>
      </c>
      <c r="FA95" s="151"/>
      <c r="FB95" s="153">
        <v>1</v>
      </c>
      <c r="FC95" s="154">
        <v>2</v>
      </c>
      <c r="FD95" s="154">
        <v>3</v>
      </c>
      <c r="FE95" s="154">
        <v>4</v>
      </c>
      <c r="FF95" s="154">
        <v>5</v>
      </c>
      <c r="FG95" s="154">
        <v>6</v>
      </c>
      <c r="FH95" s="154">
        <v>0</v>
      </c>
      <c r="FI95" s="154"/>
      <c r="FJ95" s="155" t="s">
        <v>479</v>
      </c>
      <c r="FK95" s="154"/>
      <c r="FL95" s="151">
        <v>1</v>
      </c>
      <c r="FM95" s="151">
        <v>2</v>
      </c>
      <c r="FN95" s="151">
        <v>3</v>
      </c>
      <c r="FO95" s="151">
        <v>4</v>
      </c>
      <c r="FP95" s="151">
        <v>7</v>
      </c>
      <c r="FQ95" s="151">
        <v>0</v>
      </c>
      <c r="FR95" s="151">
        <v>0</v>
      </c>
      <c r="FS95" s="151">
        <v>0</v>
      </c>
      <c r="FT95" s="151"/>
      <c r="FU95" s="151" t="s">
        <v>480</v>
      </c>
      <c r="FV95" s="151"/>
      <c r="FW95" s="153">
        <v>1</v>
      </c>
      <c r="FX95" s="155" t="s">
        <v>481</v>
      </c>
      <c r="FY95" s="154"/>
      <c r="FZ95" s="151">
        <v>3</v>
      </c>
      <c r="GA95" s="151">
        <v>0</v>
      </c>
      <c r="GB95" s="153">
        <v>1</v>
      </c>
      <c r="GC95" s="154">
        <v>0</v>
      </c>
      <c r="GD95" s="154">
        <v>0</v>
      </c>
      <c r="GE95" s="154">
        <v>0</v>
      </c>
      <c r="GF95" s="155">
        <v>0</v>
      </c>
      <c r="GG95" s="153">
        <v>12</v>
      </c>
      <c r="GH95" s="154">
        <v>10</v>
      </c>
      <c r="GI95" s="154">
        <v>5</v>
      </c>
      <c r="GJ95" s="155" t="s">
        <v>265</v>
      </c>
      <c r="GK95" s="151">
        <v>20</v>
      </c>
      <c r="GL95" s="151">
        <v>15</v>
      </c>
      <c r="GM95" s="151">
        <v>5</v>
      </c>
      <c r="GN95" s="151" t="s">
        <v>482</v>
      </c>
      <c r="GO95" s="153">
        <v>1</v>
      </c>
      <c r="GP95" s="155">
        <v>0</v>
      </c>
      <c r="GQ95" s="151">
        <v>3</v>
      </c>
      <c r="GR95" s="151">
        <v>0</v>
      </c>
      <c r="GS95" s="153">
        <v>2</v>
      </c>
      <c r="GT95" s="154">
        <v>4</v>
      </c>
      <c r="GU95" s="154">
        <v>5</v>
      </c>
      <c r="GV95" s="154">
        <v>1</v>
      </c>
      <c r="GW95" s="154">
        <v>8</v>
      </c>
      <c r="GX95" s="155">
        <v>0</v>
      </c>
      <c r="GY95" s="151" t="s">
        <v>483</v>
      </c>
      <c r="GZ95" s="153">
        <v>3</v>
      </c>
      <c r="HA95" s="154">
        <v>3</v>
      </c>
      <c r="HB95" s="154">
        <v>0</v>
      </c>
      <c r="HC95" s="154">
        <v>0</v>
      </c>
      <c r="HD95" s="155">
        <v>0</v>
      </c>
      <c r="HE95" s="151">
        <v>7</v>
      </c>
      <c r="HF95" s="151">
        <v>10</v>
      </c>
      <c r="HG95" s="151">
        <v>0</v>
      </c>
      <c r="HH95" s="151">
        <v>0</v>
      </c>
      <c r="HI95" s="151">
        <v>0</v>
      </c>
      <c r="HJ95" s="153">
        <v>7</v>
      </c>
      <c r="HK95" s="154">
        <v>2</v>
      </c>
      <c r="HL95" s="154">
        <v>5</v>
      </c>
      <c r="HM95" s="154">
        <v>5</v>
      </c>
      <c r="HN95" s="155">
        <v>0</v>
      </c>
      <c r="HO95" s="151">
        <v>1</v>
      </c>
      <c r="HP95" s="151">
        <v>3</v>
      </c>
      <c r="HQ95" s="151">
        <v>5</v>
      </c>
      <c r="HR95" s="151">
        <v>6</v>
      </c>
      <c r="HS95" s="151">
        <v>0</v>
      </c>
      <c r="HT95" s="151">
        <v>0</v>
      </c>
      <c r="HU95" s="151">
        <v>0</v>
      </c>
      <c r="HV95" s="151">
        <v>0</v>
      </c>
      <c r="HW95" s="156" t="s">
        <v>484</v>
      </c>
      <c r="HX95" s="151" t="s">
        <v>485</v>
      </c>
      <c r="HY95" s="153">
        <v>10</v>
      </c>
      <c r="HZ95" s="155" t="s">
        <v>486</v>
      </c>
    </row>
    <row r="96" spans="1:234" s="17" customFormat="1" ht="15" customHeight="1" x14ac:dyDescent="0.2">
      <c r="A96" s="145">
        <v>23</v>
      </c>
      <c r="B96" s="151"/>
      <c r="C96" s="146" t="s">
        <v>360</v>
      </c>
      <c r="D96" s="151">
        <v>3</v>
      </c>
      <c r="E96" s="151">
        <v>1</v>
      </c>
      <c r="F96" s="145" t="s">
        <v>450</v>
      </c>
      <c r="G96" s="151">
        <v>9</v>
      </c>
      <c r="H96" s="151"/>
      <c r="I96" s="152">
        <v>1</v>
      </c>
      <c r="J96" s="151"/>
      <c r="K96" s="153">
        <v>4</v>
      </c>
      <c r="L96" s="154">
        <v>9</v>
      </c>
      <c r="M96" s="154">
        <v>7</v>
      </c>
      <c r="N96" s="154">
        <v>10</v>
      </c>
      <c r="O96" s="154">
        <v>11</v>
      </c>
      <c r="P96" s="155">
        <v>5</v>
      </c>
      <c r="Q96" s="151"/>
      <c r="R96" s="151"/>
      <c r="S96" s="151"/>
      <c r="T96" s="153">
        <v>1</v>
      </c>
      <c r="U96" s="154">
        <v>1</v>
      </c>
      <c r="V96" s="155">
        <v>1</v>
      </c>
      <c r="W96" s="151">
        <v>1</v>
      </c>
      <c r="X96" s="151">
        <v>1</v>
      </c>
      <c r="Y96" s="151">
        <v>1</v>
      </c>
      <c r="Z96" s="153">
        <v>4</v>
      </c>
      <c r="AA96" s="154">
        <v>4</v>
      </c>
      <c r="AB96" s="155">
        <v>4</v>
      </c>
      <c r="AC96" s="151">
        <v>4</v>
      </c>
      <c r="AD96" s="151">
        <v>3</v>
      </c>
      <c r="AE96" s="151">
        <v>2</v>
      </c>
      <c r="AF96" s="153">
        <v>4</v>
      </c>
      <c r="AG96" s="154">
        <v>4</v>
      </c>
      <c r="AH96" s="155">
        <v>3</v>
      </c>
      <c r="AI96" s="151">
        <v>4</v>
      </c>
      <c r="AJ96" s="151">
        <v>4</v>
      </c>
      <c r="AK96" s="151">
        <v>4</v>
      </c>
      <c r="AL96" s="153">
        <v>1</v>
      </c>
      <c r="AM96" s="154">
        <v>1</v>
      </c>
      <c r="AN96" s="155">
        <v>1</v>
      </c>
      <c r="AO96" s="151">
        <v>1</v>
      </c>
      <c r="AP96" s="151">
        <v>1</v>
      </c>
      <c r="AQ96" s="151">
        <v>1</v>
      </c>
      <c r="AR96" s="153">
        <v>1</v>
      </c>
      <c r="AS96" s="154">
        <v>1</v>
      </c>
      <c r="AT96" s="155">
        <v>1</v>
      </c>
      <c r="AU96" s="151">
        <v>4</v>
      </c>
      <c r="AV96" s="151">
        <v>4</v>
      </c>
      <c r="AW96" s="151">
        <v>4</v>
      </c>
      <c r="AX96" s="153">
        <v>0</v>
      </c>
      <c r="AY96" s="154">
        <v>0</v>
      </c>
      <c r="AZ96" s="155">
        <v>0</v>
      </c>
      <c r="BA96" s="154"/>
      <c r="BB96" s="151">
        <v>2</v>
      </c>
      <c r="BC96" s="151">
        <v>3</v>
      </c>
      <c r="BD96" s="151">
        <v>4</v>
      </c>
      <c r="BE96" s="151">
        <v>6</v>
      </c>
      <c r="BF96" s="145"/>
      <c r="BG96" s="153">
        <v>4</v>
      </c>
      <c r="BH96" s="154">
        <v>4</v>
      </c>
      <c r="BI96" s="154">
        <v>4</v>
      </c>
      <c r="BJ96" s="155">
        <v>3</v>
      </c>
      <c r="BK96" s="154"/>
      <c r="BL96" s="151">
        <v>1</v>
      </c>
      <c r="BM96" s="151">
        <v>1</v>
      </c>
      <c r="BN96" s="151">
        <v>1</v>
      </c>
      <c r="BO96" s="151">
        <v>6</v>
      </c>
      <c r="BP96" s="151"/>
      <c r="BQ96" s="153">
        <v>0</v>
      </c>
      <c r="BR96" s="154">
        <v>0</v>
      </c>
      <c r="BS96" s="154">
        <v>0</v>
      </c>
      <c r="BT96" s="155">
        <v>2</v>
      </c>
      <c r="BU96" s="154"/>
      <c r="BV96" s="151">
        <v>1</v>
      </c>
      <c r="BW96" s="151">
        <v>2</v>
      </c>
      <c r="BX96" s="151">
        <v>2</v>
      </c>
      <c r="BY96" s="151">
        <v>3</v>
      </c>
      <c r="BZ96" s="151"/>
      <c r="CA96" s="153">
        <v>1</v>
      </c>
      <c r="CB96" s="154">
        <v>1</v>
      </c>
      <c r="CC96" s="154">
        <v>1</v>
      </c>
      <c r="CD96" s="155">
        <v>2</v>
      </c>
      <c r="CE96" s="154"/>
      <c r="CF96" s="151">
        <v>1</v>
      </c>
      <c r="CG96" s="151">
        <v>1</v>
      </c>
      <c r="CH96" s="151">
        <v>3</v>
      </c>
      <c r="CI96" s="151">
        <v>4</v>
      </c>
      <c r="CJ96" s="156" t="s">
        <v>487</v>
      </c>
      <c r="CK96" s="154"/>
      <c r="CL96" s="151">
        <v>5</v>
      </c>
      <c r="CM96" s="151">
        <v>5</v>
      </c>
      <c r="CN96" s="151">
        <v>4</v>
      </c>
      <c r="CO96" s="151">
        <v>4</v>
      </c>
      <c r="CP96" s="151"/>
      <c r="CQ96" s="153">
        <v>5</v>
      </c>
      <c r="CR96" s="154">
        <v>5</v>
      </c>
      <c r="CS96" s="154">
        <v>5</v>
      </c>
      <c r="CT96" s="155">
        <v>5</v>
      </c>
      <c r="CU96" s="154"/>
      <c r="CV96" s="151">
        <v>5</v>
      </c>
      <c r="CW96" s="151">
        <v>5</v>
      </c>
      <c r="CX96" s="151">
        <v>5</v>
      </c>
      <c r="CY96" s="151">
        <v>5</v>
      </c>
      <c r="CZ96" s="145"/>
      <c r="DA96" s="153">
        <v>5</v>
      </c>
      <c r="DB96" s="154">
        <v>5</v>
      </c>
      <c r="DC96" s="154">
        <v>5</v>
      </c>
      <c r="DD96" s="155">
        <v>5</v>
      </c>
      <c r="DE96" s="154"/>
      <c r="DF96" s="151">
        <v>4</v>
      </c>
      <c r="DG96" s="151">
        <v>4</v>
      </c>
      <c r="DH96" s="151">
        <v>4</v>
      </c>
      <c r="DI96" s="151">
        <v>4</v>
      </c>
      <c r="DJ96" s="151"/>
      <c r="DK96" s="153">
        <v>4</v>
      </c>
      <c r="DL96" s="154">
        <v>4</v>
      </c>
      <c r="DM96" s="154">
        <v>4</v>
      </c>
      <c r="DN96" s="155">
        <v>4</v>
      </c>
      <c r="DO96" s="154"/>
      <c r="DP96" s="151">
        <v>1</v>
      </c>
      <c r="DQ96" s="151">
        <v>1</v>
      </c>
      <c r="DR96" s="151">
        <v>1</v>
      </c>
      <c r="DS96" s="151">
        <v>1</v>
      </c>
      <c r="DT96" s="151"/>
      <c r="DU96" s="153">
        <v>3</v>
      </c>
      <c r="DV96" s="154">
        <v>3</v>
      </c>
      <c r="DW96" s="155">
        <v>3</v>
      </c>
      <c r="DX96" s="151" t="s">
        <v>488</v>
      </c>
      <c r="DY96" s="156" t="s">
        <v>489</v>
      </c>
      <c r="DZ96" s="154"/>
      <c r="EA96" s="151">
        <v>1</v>
      </c>
      <c r="EB96" s="151">
        <v>2</v>
      </c>
      <c r="EC96" s="151">
        <v>4</v>
      </c>
      <c r="ED96" s="151"/>
      <c r="EE96" s="151">
        <v>0</v>
      </c>
      <c r="EF96" s="151"/>
      <c r="EG96" s="153">
        <v>1</v>
      </c>
      <c r="EH96" s="154">
        <v>2</v>
      </c>
      <c r="EI96" s="154">
        <v>4</v>
      </c>
      <c r="EJ96" s="148"/>
      <c r="EK96" s="155">
        <v>0</v>
      </c>
      <c r="EL96" s="154"/>
      <c r="EM96" s="151">
        <v>1</v>
      </c>
      <c r="EN96" s="151">
        <v>2</v>
      </c>
      <c r="EO96" s="151">
        <v>4</v>
      </c>
      <c r="EP96" s="145"/>
      <c r="EQ96" s="151">
        <v>0</v>
      </c>
      <c r="ER96" s="151"/>
      <c r="ES96" s="153">
        <v>1</v>
      </c>
      <c r="ET96" s="154">
        <v>5</v>
      </c>
      <c r="EU96" s="154">
        <v>7</v>
      </c>
      <c r="EV96" s="148"/>
      <c r="EW96" s="155">
        <v>0</v>
      </c>
      <c r="EX96" s="154"/>
      <c r="EY96" s="151">
        <v>5</v>
      </c>
      <c r="EZ96" s="151" t="s">
        <v>490</v>
      </c>
      <c r="FA96" s="151"/>
      <c r="FB96" s="153">
        <v>1</v>
      </c>
      <c r="FC96" s="154">
        <v>2</v>
      </c>
      <c r="FD96" s="154">
        <v>3</v>
      </c>
      <c r="FE96" s="154">
        <v>4</v>
      </c>
      <c r="FF96" s="154">
        <v>6</v>
      </c>
      <c r="FG96" s="154">
        <v>0</v>
      </c>
      <c r="FH96" s="154">
        <v>0</v>
      </c>
      <c r="FI96" s="154"/>
      <c r="FJ96" s="155">
        <v>0</v>
      </c>
      <c r="FK96" s="154"/>
      <c r="FL96" s="151">
        <v>7</v>
      </c>
      <c r="FM96" s="151">
        <v>0</v>
      </c>
      <c r="FN96" s="151">
        <v>0</v>
      </c>
      <c r="FO96" s="151">
        <v>0</v>
      </c>
      <c r="FP96" s="151">
        <v>0</v>
      </c>
      <c r="FQ96" s="151">
        <v>0</v>
      </c>
      <c r="FR96" s="151">
        <v>0</v>
      </c>
      <c r="FS96" s="151">
        <v>0</v>
      </c>
      <c r="FT96" s="151"/>
      <c r="FU96" s="151">
        <v>0</v>
      </c>
      <c r="FV96" s="151"/>
      <c r="FW96" s="153">
        <v>1</v>
      </c>
      <c r="FX96" s="155">
        <v>0</v>
      </c>
      <c r="FY96" s="154"/>
      <c r="FZ96" s="151">
        <v>5</v>
      </c>
      <c r="GA96" s="151">
        <v>0</v>
      </c>
      <c r="GB96" s="153">
        <v>1</v>
      </c>
      <c r="GC96" s="154">
        <v>0</v>
      </c>
      <c r="GD96" s="154">
        <v>0</v>
      </c>
      <c r="GE96" s="154">
        <v>0</v>
      </c>
      <c r="GF96" s="155">
        <v>0</v>
      </c>
      <c r="GG96" s="153">
        <v>13</v>
      </c>
      <c r="GH96" s="154">
        <v>2</v>
      </c>
      <c r="GI96" s="154">
        <v>0</v>
      </c>
      <c r="GJ96" s="155">
        <v>0</v>
      </c>
      <c r="GK96" s="151">
        <v>20</v>
      </c>
      <c r="GL96" s="151">
        <v>5</v>
      </c>
      <c r="GM96" s="151">
        <v>0</v>
      </c>
      <c r="GN96" s="151">
        <v>0</v>
      </c>
      <c r="GO96" s="153">
        <v>3</v>
      </c>
      <c r="GP96" s="155">
        <v>0</v>
      </c>
      <c r="GQ96" s="151">
        <v>4</v>
      </c>
      <c r="GR96" s="151" t="s">
        <v>491</v>
      </c>
      <c r="GS96" s="153">
        <v>1</v>
      </c>
      <c r="GT96" s="154">
        <v>3</v>
      </c>
      <c r="GU96" s="154">
        <v>4</v>
      </c>
      <c r="GV96" s="154">
        <v>5</v>
      </c>
      <c r="GW96" s="154">
        <v>7</v>
      </c>
      <c r="GX96" s="155">
        <v>0</v>
      </c>
      <c r="GY96" s="151" t="s">
        <v>492</v>
      </c>
      <c r="GZ96" s="153">
        <v>0</v>
      </c>
      <c r="HA96" s="154">
        <v>1</v>
      </c>
      <c r="HB96" s="154">
        <v>0</v>
      </c>
      <c r="HC96" s="154">
        <v>0</v>
      </c>
      <c r="HD96" s="155">
        <v>0</v>
      </c>
      <c r="HE96" s="151">
        <v>0</v>
      </c>
      <c r="HF96" s="151">
        <v>10</v>
      </c>
      <c r="HG96" s="151">
        <v>0</v>
      </c>
      <c r="HH96" s="151">
        <v>0</v>
      </c>
      <c r="HI96" s="151">
        <v>0</v>
      </c>
      <c r="HJ96" s="153">
        <v>3</v>
      </c>
      <c r="HK96" s="154">
        <v>2</v>
      </c>
      <c r="HL96" s="154">
        <v>2</v>
      </c>
      <c r="HM96" s="154">
        <v>2</v>
      </c>
      <c r="HN96" s="155">
        <v>0</v>
      </c>
      <c r="HO96" s="151">
        <v>1</v>
      </c>
      <c r="HP96" s="151">
        <v>3</v>
      </c>
      <c r="HQ96" s="151">
        <v>4</v>
      </c>
      <c r="HR96" s="151">
        <v>5</v>
      </c>
      <c r="HS96" s="151">
        <v>6</v>
      </c>
      <c r="HT96" s="151">
        <v>7</v>
      </c>
      <c r="HU96" s="151">
        <v>0</v>
      </c>
      <c r="HV96" s="151">
        <v>0</v>
      </c>
      <c r="HW96" s="156">
        <v>0</v>
      </c>
      <c r="HX96" s="151" t="s">
        <v>493</v>
      </c>
      <c r="HY96" s="153">
        <v>12</v>
      </c>
      <c r="HZ96" s="155" t="s">
        <v>494</v>
      </c>
    </row>
    <row r="97" spans="1:234" ht="15" customHeight="1" x14ac:dyDescent="0.2">
      <c r="A97" s="151">
        <v>24</v>
      </c>
      <c r="B97" s="151"/>
      <c r="C97" s="146" t="s">
        <v>291</v>
      </c>
      <c r="D97" s="151">
        <v>4</v>
      </c>
      <c r="E97" s="151">
        <v>1</v>
      </c>
      <c r="F97" s="157" t="s">
        <v>495</v>
      </c>
      <c r="G97" s="151">
        <v>10</v>
      </c>
      <c r="H97" s="151"/>
      <c r="I97" s="152">
        <v>1</v>
      </c>
      <c r="J97" s="151"/>
      <c r="K97" s="153">
        <v>4</v>
      </c>
      <c r="L97" s="154">
        <v>3</v>
      </c>
      <c r="M97" s="154">
        <v>7</v>
      </c>
      <c r="N97" s="154">
        <v>6</v>
      </c>
      <c r="O97" s="154">
        <v>5</v>
      </c>
      <c r="P97" s="155">
        <v>10</v>
      </c>
      <c r="Q97" s="151" t="s">
        <v>496</v>
      </c>
      <c r="R97" s="151"/>
      <c r="S97" s="151"/>
      <c r="T97" s="153">
        <v>1</v>
      </c>
      <c r="U97" s="154">
        <v>2</v>
      </c>
      <c r="V97" s="155">
        <v>3</v>
      </c>
      <c r="W97" s="151">
        <v>1</v>
      </c>
      <c r="X97" s="151">
        <v>2</v>
      </c>
      <c r="Y97" s="151">
        <v>3</v>
      </c>
      <c r="Z97" s="153">
        <v>1</v>
      </c>
      <c r="AA97" s="154">
        <v>1</v>
      </c>
      <c r="AB97" s="155">
        <v>1</v>
      </c>
      <c r="AC97" s="151">
        <v>2</v>
      </c>
      <c r="AD97" s="151">
        <v>2</v>
      </c>
      <c r="AE97" s="151">
        <v>2</v>
      </c>
      <c r="AF97" s="153">
        <v>4</v>
      </c>
      <c r="AG97" s="154">
        <v>3</v>
      </c>
      <c r="AH97" s="155">
        <v>2</v>
      </c>
      <c r="AI97" s="151">
        <v>5</v>
      </c>
      <c r="AJ97" s="151">
        <v>5</v>
      </c>
      <c r="AK97" s="151">
        <v>5</v>
      </c>
      <c r="AL97" s="153">
        <v>1</v>
      </c>
      <c r="AM97" s="154">
        <v>1</v>
      </c>
      <c r="AN97" s="155">
        <v>1</v>
      </c>
      <c r="AO97" s="151">
        <v>1</v>
      </c>
      <c r="AP97" s="151">
        <v>1</v>
      </c>
      <c r="AQ97" s="151">
        <v>1</v>
      </c>
      <c r="AR97" s="153">
        <v>1</v>
      </c>
      <c r="AS97" s="154">
        <v>1</v>
      </c>
      <c r="AT97" s="155">
        <v>1</v>
      </c>
      <c r="AU97" s="151">
        <v>5</v>
      </c>
      <c r="AV97" s="151">
        <v>5</v>
      </c>
      <c r="AW97" s="151">
        <v>3</v>
      </c>
      <c r="AX97" s="153" t="s">
        <v>497</v>
      </c>
      <c r="AY97" s="154" t="s">
        <v>498</v>
      </c>
      <c r="AZ97" s="155" t="s">
        <v>499</v>
      </c>
      <c r="BA97" s="154"/>
      <c r="BB97" s="151">
        <v>6</v>
      </c>
      <c r="BC97" s="151">
        <v>6</v>
      </c>
      <c r="BD97" s="151">
        <v>6</v>
      </c>
      <c r="BE97" s="151">
        <v>6</v>
      </c>
      <c r="BF97" s="145"/>
      <c r="BG97" s="153">
        <v>6</v>
      </c>
      <c r="BH97" s="154">
        <v>6</v>
      </c>
      <c r="BI97" s="154">
        <v>6</v>
      </c>
      <c r="BJ97" s="155">
        <v>6</v>
      </c>
      <c r="BK97" s="154"/>
      <c r="BL97" s="151">
        <v>1</v>
      </c>
      <c r="BM97" s="151">
        <v>2</v>
      </c>
      <c r="BN97" s="151">
        <v>5</v>
      </c>
      <c r="BO97" s="151">
        <v>6</v>
      </c>
      <c r="BP97" s="151"/>
      <c r="BQ97" s="153">
        <v>1</v>
      </c>
      <c r="BR97" s="154">
        <v>1</v>
      </c>
      <c r="BS97" s="154">
        <v>2</v>
      </c>
      <c r="BT97" s="155">
        <v>2</v>
      </c>
      <c r="BU97" s="154"/>
      <c r="BV97" s="151">
        <v>1</v>
      </c>
      <c r="BW97" s="151">
        <v>1</v>
      </c>
      <c r="BX97" s="151">
        <v>2</v>
      </c>
      <c r="BY97" s="151">
        <v>2</v>
      </c>
      <c r="BZ97" s="151"/>
      <c r="CA97" s="153">
        <v>2</v>
      </c>
      <c r="CB97" s="154">
        <v>2</v>
      </c>
      <c r="CC97" s="154">
        <v>2</v>
      </c>
      <c r="CD97" s="155">
        <v>2</v>
      </c>
      <c r="CE97" s="154"/>
      <c r="CF97" s="151">
        <v>2</v>
      </c>
      <c r="CG97" s="151">
        <v>2</v>
      </c>
      <c r="CH97" s="151">
        <v>4</v>
      </c>
      <c r="CI97" s="151">
        <v>4</v>
      </c>
      <c r="CJ97" s="156" t="s">
        <v>500</v>
      </c>
      <c r="CK97" s="154"/>
      <c r="CL97" s="151">
        <v>2</v>
      </c>
      <c r="CM97" s="151">
        <v>2</v>
      </c>
      <c r="CN97" s="151">
        <v>3</v>
      </c>
      <c r="CO97" s="151">
        <v>3</v>
      </c>
      <c r="CP97" s="151"/>
      <c r="CQ97" s="153">
        <v>4</v>
      </c>
      <c r="CR97" s="154">
        <v>4</v>
      </c>
      <c r="CS97" s="154">
        <v>4</v>
      </c>
      <c r="CT97" s="155">
        <v>4</v>
      </c>
      <c r="CU97" s="154"/>
      <c r="CV97" s="151">
        <v>4</v>
      </c>
      <c r="CW97" s="151">
        <v>4</v>
      </c>
      <c r="CX97" s="151">
        <v>4</v>
      </c>
      <c r="CY97" s="151">
        <v>4</v>
      </c>
      <c r="CZ97" s="145"/>
      <c r="DA97" s="153">
        <v>2</v>
      </c>
      <c r="DB97" s="154">
        <v>2</v>
      </c>
      <c r="DC97" s="154">
        <v>2</v>
      </c>
      <c r="DD97" s="155">
        <v>2</v>
      </c>
      <c r="DE97" s="154"/>
      <c r="DF97" s="151">
        <v>2</v>
      </c>
      <c r="DG97" s="151">
        <v>2</v>
      </c>
      <c r="DH97" s="151">
        <v>2</v>
      </c>
      <c r="DI97" s="151">
        <v>2</v>
      </c>
      <c r="DJ97" s="151"/>
      <c r="DK97" s="153">
        <v>2</v>
      </c>
      <c r="DL97" s="154">
        <v>2</v>
      </c>
      <c r="DM97" s="154">
        <v>3</v>
      </c>
      <c r="DN97" s="155">
        <v>3</v>
      </c>
      <c r="DO97" s="154"/>
      <c r="DP97" s="151">
        <v>4</v>
      </c>
      <c r="DQ97" s="151">
        <v>4</v>
      </c>
      <c r="DR97" s="151">
        <v>4</v>
      </c>
      <c r="DS97" s="151">
        <v>4</v>
      </c>
      <c r="DT97" s="151"/>
      <c r="DU97" s="153">
        <v>2</v>
      </c>
      <c r="DV97" s="154">
        <v>2</v>
      </c>
      <c r="DW97" s="155">
        <v>3</v>
      </c>
      <c r="DX97" s="151" t="s">
        <v>501</v>
      </c>
      <c r="DY97" s="156" t="s">
        <v>502</v>
      </c>
      <c r="DZ97" s="154"/>
      <c r="EA97" s="151">
        <v>1</v>
      </c>
      <c r="EB97" s="151">
        <v>2</v>
      </c>
      <c r="EC97" s="151">
        <v>4</v>
      </c>
      <c r="ED97" s="151"/>
      <c r="EE97" s="151">
        <v>0</v>
      </c>
      <c r="EF97" s="151"/>
      <c r="EG97" s="153">
        <v>2</v>
      </c>
      <c r="EH97" s="154">
        <v>4</v>
      </c>
      <c r="EI97" s="154">
        <v>5</v>
      </c>
      <c r="EJ97" s="148"/>
      <c r="EK97" s="155">
        <v>0</v>
      </c>
      <c r="EL97" s="154"/>
      <c r="EM97" s="151">
        <v>2</v>
      </c>
      <c r="EN97" s="151">
        <v>5</v>
      </c>
      <c r="EO97" s="151">
        <v>7</v>
      </c>
      <c r="EP97" s="145"/>
      <c r="EQ97" s="151">
        <v>0</v>
      </c>
      <c r="ER97" s="151"/>
      <c r="ES97" s="153">
        <v>1</v>
      </c>
      <c r="ET97" s="154">
        <v>5</v>
      </c>
      <c r="EU97" s="154">
        <v>7</v>
      </c>
      <c r="EV97" s="148"/>
      <c r="EW97" s="155">
        <v>0</v>
      </c>
      <c r="EX97" s="154"/>
      <c r="EY97" s="151">
        <v>2</v>
      </c>
      <c r="EZ97" s="151">
        <v>0</v>
      </c>
      <c r="FA97" s="151"/>
      <c r="FB97" s="153">
        <v>1</v>
      </c>
      <c r="FC97" s="154">
        <v>3</v>
      </c>
      <c r="FD97" s="154">
        <v>6</v>
      </c>
      <c r="FE97" s="154">
        <v>0</v>
      </c>
      <c r="FF97" s="154">
        <v>0</v>
      </c>
      <c r="FG97" s="154">
        <v>0</v>
      </c>
      <c r="FH97" s="154">
        <v>0</v>
      </c>
      <c r="FI97" s="154"/>
      <c r="FJ97" s="155">
        <v>0</v>
      </c>
      <c r="FK97" s="154"/>
      <c r="FL97" s="151">
        <v>4</v>
      </c>
      <c r="FM97" s="151">
        <v>0</v>
      </c>
      <c r="FN97" s="151">
        <v>0</v>
      </c>
      <c r="FO97" s="151">
        <v>0</v>
      </c>
      <c r="FP97" s="151">
        <v>0</v>
      </c>
      <c r="FQ97" s="151">
        <v>0</v>
      </c>
      <c r="FR97" s="151">
        <v>0</v>
      </c>
      <c r="FS97" s="151">
        <v>0</v>
      </c>
      <c r="FT97" s="151"/>
      <c r="FU97" s="151">
        <v>0</v>
      </c>
      <c r="FV97" s="151"/>
      <c r="FW97" s="153">
        <v>2</v>
      </c>
      <c r="FX97" s="155" t="s">
        <v>503</v>
      </c>
      <c r="FY97" s="154"/>
      <c r="FZ97" s="151">
        <v>5</v>
      </c>
      <c r="GA97" s="151">
        <v>0</v>
      </c>
      <c r="GB97" s="153">
        <v>1</v>
      </c>
      <c r="GC97" s="154">
        <v>0</v>
      </c>
      <c r="GD97" s="154">
        <v>0</v>
      </c>
      <c r="GE97" s="154">
        <v>0</v>
      </c>
      <c r="GF97" s="155">
        <v>0</v>
      </c>
      <c r="GG97" s="153">
        <v>18</v>
      </c>
      <c r="GH97" s="154">
        <v>12</v>
      </c>
      <c r="GI97" s="154">
        <v>0</v>
      </c>
      <c r="GJ97" s="155" t="s">
        <v>285</v>
      </c>
      <c r="GK97" s="151">
        <v>15</v>
      </c>
      <c r="GL97" s="151">
        <v>5</v>
      </c>
      <c r="GM97" s="151">
        <v>0</v>
      </c>
      <c r="GN97" s="151" t="s">
        <v>285</v>
      </c>
      <c r="GO97" s="153">
        <v>3</v>
      </c>
      <c r="GP97" s="155">
        <v>0</v>
      </c>
      <c r="GQ97" s="151">
        <v>1</v>
      </c>
      <c r="GR97" s="151">
        <v>0</v>
      </c>
      <c r="GS97" s="153">
        <v>1</v>
      </c>
      <c r="GT97" s="154">
        <v>2</v>
      </c>
      <c r="GU97" s="154">
        <v>3</v>
      </c>
      <c r="GV97" s="154">
        <v>6</v>
      </c>
      <c r="GW97" s="154">
        <v>7</v>
      </c>
      <c r="GX97" s="155">
        <v>0</v>
      </c>
      <c r="GY97" s="151" t="s">
        <v>504</v>
      </c>
      <c r="GZ97" s="153">
        <v>0</v>
      </c>
      <c r="HA97" s="154">
        <v>1</v>
      </c>
      <c r="HB97" s="154">
        <v>0</v>
      </c>
      <c r="HC97" s="154">
        <v>0</v>
      </c>
      <c r="HD97" s="155">
        <v>0</v>
      </c>
      <c r="HE97" s="151">
        <v>0</v>
      </c>
      <c r="HF97" s="151">
        <v>0</v>
      </c>
      <c r="HG97" s="151">
        <v>0</v>
      </c>
      <c r="HH97" s="151">
        <v>0</v>
      </c>
      <c r="HI97" s="151">
        <v>0</v>
      </c>
      <c r="HJ97" s="153">
        <v>0</v>
      </c>
      <c r="HK97" s="154">
        <v>0</v>
      </c>
      <c r="HL97" s="154">
        <v>0</v>
      </c>
      <c r="HM97" s="154">
        <v>20</v>
      </c>
      <c r="HN97" s="155">
        <v>0</v>
      </c>
      <c r="HO97" s="151">
        <v>1</v>
      </c>
      <c r="HP97" s="151">
        <v>2</v>
      </c>
      <c r="HQ97" s="151">
        <v>3</v>
      </c>
      <c r="HR97" s="151">
        <v>4</v>
      </c>
      <c r="HS97" s="151">
        <v>5</v>
      </c>
      <c r="HT97" s="151">
        <v>6</v>
      </c>
      <c r="HU97" s="151">
        <v>7</v>
      </c>
      <c r="HV97" s="151">
        <v>0</v>
      </c>
      <c r="HW97" s="156" t="s">
        <v>505</v>
      </c>
      <c r="HX97" s="151" t="s">
        <v>506</v>
      </c>
      <c r="HY97" s="153">
        <v>2</v>
      </c>
      <c r="HZ97" s="155" t="s">
        <v>507</v>
      </c>
    </row>
    <row r="98" spans="1:234" ht="15" customHeight="1" x14ac:dyDescent="0.2">
      <c r="A98" s="145">
        <v>25</v>
      </c>
      <c r="B98" s="151"/>
      <c r="C98" s="146" t="s">
        <v>449</v>
      </c>
      <c r="D98" s="151">
        <v>4</v>
      </c>
      <c r="E98" s="151">
        <v>3</v>
      </c>
      <c r="F98" s="157" t="s">
        <v>495</v>
      </c>
      <c r="G98" s="151">
        <v>10</v>
      </c>
      <c r="H98" s="151"/>
      <c r="I98" s="152">
        <v>1</v>
      </c>
      <c r="J98" s="151"/>
      <c r="K98" s="153">
        <v>7</v>
      </c>
      <c r="L98" s="154">
        <v>3</v>
      </c>
      <c r="M98" s="154">
        <v>1</v>
      </c>
      <c r="N98" s="154">
        <v>6</v>
      </c>
      <c r="O98" s="154">
        <v>0</v>
      </c>
      <c r="P98" s="155">
        <v>0</v>
      </c>
      <c r="Q98" s="151"/>
      <c r="R98" s="151"/>
      <c r="S98" s="151"/>
      <c r="T98" s="153">
        <v>1</v>
      </c>
      <c r="U98" s="154">
        <v>2</v>
      </c>
      <c r="V98" s="155">
        <v>3</v>
      </c>
      <c r="W98" s="151">
        <v>1</v>
      </c>
      <c r="X98" s="151">
        <v>2</v>
      </c>
      <c r="Y98" s="151">
        <v>4</v>
      </c>
      <c r="Z98" s="153">
        <v>3</v>
      </c>
      <c r="AA98" s="154">
        <v>2</v>
      </c>
      <c r="AB98" s="155">
        <v>2</v>
      </c>
      <c r="AC98" s="151">
        <v>3</v>
      </c>
      <c r="AD98" s="151">
        <v>1</v>
      </c>
      <c r="AE98" s="151">
        <v>1</v>
      </c>
      <c r="AF98" s="153">
        <v>4</v>
      </c>
      <c r="AG98" s="154">
        <v>2</v>
      </c>
      <c r="AH98" s="155">
        <v>1</v>
      </c>
      <c r="AI98" s="151">
        <v>4</v>
      </c>
      <c r="AJ98" s="151">
        <v>3</v>
      </c>
      <c r="AK98" s="151">
        <v>2</v>
      </c>
      <c r="AL98" s="153">
        <v>2</v>
      </c>
      <c r="AM98" s="154">
        <v>1</v>
      </c>
      <c r="AN98" s="155">
        <v>1</v>
      </c>
      <c r="AO98" s="151">
        <v>3</v>
      </c>
      <c r="AP98" s="151">
        <v>3</v>
      </c>
      <c r="AQ98" s="151">
        <v>3</v>
      </c>
      <c r="AR98" s="153">
        <v>3</v>
      </c>
      <c r="AS98" s="154">
        <v>3</v>
      </c>
      <c r="AT98" s="155">
        <v>3</v>
      </c>
      <c r="AU98" s="151">
        <v>5</v>
      </c>
      <c r="AV98" s="151">
        <v>5</v>
      </c>
      <c r="AW98" s="151">
        <v>5</v>
      </c>
      <c r="AX98" s="153">
        <v>0</v>
      </c>
      <c r="AY98" s="154">
        <v>0</v>
      </c>
      <c r="AZ98" s="155">
        <v>0</v>
      </c>
      <c r="BA98" s="154"/>
      <c r="BB98" s="151">
        <v>2</v>
      </c>
      <c r="BC98" s="151">
        <v>3</v>
      </c>
      <c r="BD98" s="151">
        <v>4</v>
      </c>
      <c r="BE98" s="151">
        <v>5</v>
      </c>
      <c r="BF98" s="145"/>
      <c r="BG98" s="153">
        <v>4</v>
      </c>
      <c r="BH98" s="154">
        <v>6</v>
      </c>
      <c r="BI98" s="154">
        <v>6</v>
      </c>
      <c r="BJ98" s="155">
        <v>6</v>
      </c>
      <c r="BK98" s="154"/>
      <c r="BL98" s="151">
        <v>2</v>
      </c>
      <c r="BM98" s="151">
        <v>3</v>
      </c>
      <c r="BN98" s="151">
        <v>6</v>
      </c>
      <c r="BO98" s="151">
        <v>6</v>
      </c>
      <c r="BP98" s="151"/>
      <c r="BQ98" s="153">
        <v>1</v>
      </c>
      <c r="BR98" s="154">
        <v>2</v>
      </c>
      <c r="BS98" s="154">
        <v>3</v>
      </c>
      <c r="BT98" s="155">
        <v>3</v>
      </c>
      <c r="BU98" s="154"/>
      <c r="BV98" s="151">
        <v>1</v>
      </c>
      <c r="BW98" s="151">
        <v>2</v>
      </c>
      <c r="BX98" s="151">
        <v>3</v>
      </c>
      <c r="BY98" s="151">
        <v>3</v>
      </c>
      <c r="BZ98" s="151"/>
      <c r="CA98" s="153">
        <v>1</v>
      </c>
      <c r="CB98" s="154">
        <v>2</v>
      </c>
      <c r="CC98" s="154">
        <v>4</v>
      </c>
      <c r="CD98" s="155">
        <v>4</v>
      </c>
      <c r="CE98" s="154"/>
      <c r="CF98" s="151">
        <v>2</v>
      </c>
      <c r="CG98" s="151">
        <v>3</v>
      </c>
      <c r="CH98" s="151">
        <v>4</v>
      </c>
      <c r="CI98" s="151">
        <v>4</v>
      </c>
      <c r="CJ98" s="156">
        <v>0</v>
      </c>
      <c r="CK98" s="154"/>
      <c r="CL98" s="151">
        <v>2</v>
      </c>
      <c r="CM98" s="151">
        <v>2</v>
      </c>
      <c r="CN98" s="151">
        <v>2</v>
      </c>
      <c r="CO98" s="151">
        <v>3</v>
      </c>
      <c r="CP98" s="151"/>
      <c r="CQ98" s="153">
        <v>2</v>
      </c>
      <c r="CR98" s="154">
        <v>2</v>
      </c>
      <c r="CS98" s="154">
        <v>2</v>
      </c>
      <c r="CT98" s="155">
        <v>2</v>
      </c>
      <c r="CU98" s="154"/>
      <c r="CV98" s="151">
        <v>2</v>
      </c>
      <c r="CW98" s="151">
        <v>2</v>
      </c>
      <c r="CX98" s="151">
        <v>2</v>
      </c>
      <c r="CY98" s="151">
        <v>2</v>
      </c>
      <c r="CZ98" s="145"/>
      <c r="DA98" s="153">
        <v>2</v>
      </c>
      <c r="DB98" s="154">
        <v>2</v>
      </c>
      <c r="DC98" s="154">
        <v>2</v>
      </c>
      <c r="DD98" s="155">
        <v>2</v>
      </c>
      <c r="DE98" s="154"/>
      <c r="DF98" s="151">
        <v>4</v>
      </c>
      <c r="DG98" s="151">
        <v>4</v>
      </c>
      <c r="DH98" s="151">
        <v>4</v>
      </c>
      <c r="DI98" s="151">
        <v>4</v>
      </c>
      <c r="DJ98" s="151"/>
      <c r="DK98" s="153">
        <v>4</v>
      </c>
      <c r="DL98" s="154">
        <v>3</v>
      </c>
      <c r="DM98" s="154">
        <v>3</v>
      </c>
      <c r="DN98" s="155">
        <v>3</v>
      </c>
      <c r="DO98" s="154"/>
      <c r="DP98" s="151">
        <v>4</v>
      </c>
      <c r="DQ98" s="151">
        <v>4</v>
      </c>
      <c r="DR98" s="151">
        <v>4</v>
      </c>
      <c r="DS98" s="151">
        <v>4</v>
      </c>
      <c r="DT98" s="151"/>
      <c r="DU98" s="153">
        <v>4</v>
      </c>
      <c r="DV98" s="154">
        <v>4</v>
      </c>
      <c r="DW98" s="155">
        <v>3</v>
      </c>
      <c r="DX98" s="151">
        <v>0</v>
      </c>
      <c r="DY98" s="156">
        <v>0</v>
      </c>
      <c r="DZ98" s="154"/>
      <c r="EA98" s="151">
        <v>1</v>
      </c>
      <c r="EB98" s="151">
        <v>4</v>
      </c>
      <c r="EC98" s="151">
        <v>5</v>
      </c>
      <c r="ED98" s="151"/>
      <c r="EE98" s="151">
        <v>0</v>
      </c>
      <c r="EF98" s="151"/>
      <c r="EG98" s="153">
        <v>1</v>
      </c>
      <c r="EH98" s="154">
        <v>5</v>
      </c>
      <c r="EI98" s="154">
        <v>2</v>
      </c>
      <c r="EJ98" s="148"/>
      <c r="EK98" s="155">
        <v>0</v>
      </c>
      <c r="EL98" s="154"/>
      <c r="EM98" s="151">
        <v>1</v>
      </c>
      <c r="EN98" s="151">
        <v>5</v>
      </c>
      <c r="EO98" s="151">
        <v>7</v>
      </c>
      <c r="EP98" s="145"/>
      <c r="EQ98" s="151">
        <v>0</v>
      </c>
      <c r="ER98" s="151"/>
      <c r="ES98" s="153">
        <v>1</v>
      </c>
      <c r="ET98" s="154">
        <v>5</v>
      </c>
      <c r="EU98" s="154">
        <v>8</v>
      </c>
      <c r="EV98" s="148"/>
      <c r="EW98" s="155">
        <v>0</v>
      </c>
      <c r="EX98" s="154"/>
      <c r="EY98" s="151">
        <v>3</v>
      </c>
      <c r="EZ98" s="151">
        <v>0</v>
      </c>
      <c r="FA98" s="151"/>
      <c r="FB98" s="153">
        <v>1</v>
      </c>
      <c r="FC98" s="154">
        <v>4</v>
      </c>
      <c r="FD98" s="154">
        <v>5</v>
      </c>
      <c r="FE98" s="154">
        <v>6</v>
      </c>
      <c r="FF98" s="154">
        <v>0</v>
      </c>
      <c r="FG98" s="154">
        <v>0</v>
      </c>
      <c r="FH98" s="154">
        <v>0</v>
      </c>
      <c r="FI98" s="154"/>
      <c r="FJ98" s="155">
        <v>0</v>
      </c>
      <c r="FK98" s="154"/>
      <c r="FL98" s="151">
        <v>1</v>
      </c>
      <c r="FM98" s="151">
        <v>2</v>
      </c>
      <c r="FN98" s="151">
        <v>4</v>
      </c>
      <c r="FO98" s="151">
        <v>7</v>
      </c>
      <c r="FP98" s="151">
        <v>0</v>
      </c>
      <c r="FQ98" s="151">
        <v>0</v>
      </c>
      <c r="FR98" s="151">
        <v>0</v>
      </c>
      <c r="FS98" s="151">
        <v>0</v>
      </c>
      <c r="FT98" s="151"/>
      <c r="FU98" s="151">
        <v>0</v>
      </c>
      <c r="FV98" s="151"/>
      <c r="FW98" s="153">
        <v>1</v>
      </c>
      <c r="FX98" s="155">
        <v>0</v>
      </c>
      <c r="FY98" s="154"/>
      <c r="FZ98" s="151">
        <v>5</v>
      </c>
      <c r="GA98" s="151">
        <v>0</v>
      </c>
      <c r="GB98" s="153">
        <v>2</v>
      </c>
      <c r="GC98" s="154">
        <v>3</v>
      </c>
      <c r="GD98" s="154">
        <v>0</v>
      </c>
      <c r="GE98" s="154">
        <v>0</v>
      </c>
      <c r="GF98" s="155">
        <v>0</v>
      </c>
      <c r="GG98" s="153">
        <v>30</v>
      </c>
      <c r="GH98" s="154">
        <v>15</v>
      </c>
      <c r="GI98" s="154">
        <v>10</v>
      </c>
      <c r="GJ98" s="155" t="s">
        <v>265</v>
      </c>
      <c r="GK98" s="151">
        <v>15</v>
      </c>
      <c r="GL98" s="151">
        <v>10</v>
      </c>
      <c r="GM98" s="151">
        <v>10</v>
      </c>
      <c r="GN98" s="151" t="s">
        <v>265</v>
      </c>
      <c r="GO98" s="153">
        <v>2</v>
      </c>
      <c r="GP98" s="155">
        <v>0</v>
      </c>
      <c r="GQ98" s="151">
        <v>1</v>
      </c>
      <c r="GR98" s="151">
        <v>0</v>
      </c>
      <c r="GS98" s="153">
        <v>2</v>
      </c>
      <c r="GT98" s="154">
        <v>3</v>
      </c>
      <c r="GU98" s="154">
        <v>4</v>
      </c>
      <c r="GV98" s="154">
        <v>1</v>
      </c>
      <c r="GW98" s="154">
        <v>8</v>
      </c>
      <c r="GX98" s="155">
        <v>0</v>
      </c>
      <c r="GY98" s="151" t="s">
        <v>508</v>
      </c>
      <c r="GZ98" s="153">
        <v>0</v>
      </c>
      <c r="HA98" s="154">
        <v>2</v>
      </c>
      <c r="HB98" s="154">
        <v>0</v>
      </c>
      <c r="HC98" s="154">
        <v>0</v>
      </c>
      <c r="HD98" s="155">
        <v>0</v>
      </c>
      <c r="HE98" s="151">
        <v>0</v>
      </c>
      <c r="HF98" s="151">
        <v>2</v>
      </c>
      <c r="HG98" s="151">
        <v>0</v>
      </c>
      <c r="HH98" s="151">
        <v>0</v>
      </c>
      <c r="HI98" s="151">
        <v>0</v>
      </c>
      <c r="HJ98" s="153">
        <v>0</v>
      </c>
      <c r="HK98" s="154">
        <v>0</v>
      </c>
      <c r="HL98" s="154">
        <v>0</v>
      </c>
      <c r="HM98" s="154">
        <v>2</v>
      </c>
      <c r="HN98" s="155">
        <v>0</v>
      </c>
      <c r="HO98" s="151">
        <v>1</v>
      </c>
      <c r="HP98" s="151">
        <v>0</v>
      </c>
      <c r="HQ98" s="151">
        <v>0</v>
      </c>
      <c r="HR98" s="151">
        <v>0</v>
      </c>
      <c r="HS98" s="151">
        <v>0</v>
      </c>
      <c r="HT98" s="151">
        <v>0</v>
      </c>
      <c r="HU98" s="151">
        <v>0</v>
      </c>
      <c r="HV98" s="151">
        <v>0</v>
      </c>
      <c r="HW98" s="156" t="s">
        <v>509</v>
      </c>
      <c r="HX98" s="151" t="s">
        <v>510</v>
      </c>
      <c r="HY98" s="153">
        <v>3</v>
      </c>
      <c r="HZ98" s="155" t="s">
        <v>511</v>
      </c>
    </row>
    <row r="99" spans="1:234" ht="15" customHeight="1" x14ac:dyDescent="0.2">
      <c r="A99" s="151">
        <v>26</v>
      </c>
      <c r="B99" s="151"/>
      <c r="C99" s="146" t="s">
        <v>310</v>
      </c>
      <c r="D99" s="151">
        <v>4</v>
      </c>
      <c r="E99" s="151">
        <v>1</v>
      </c>
      <c r="F99" s="157" t="s">
        <v>495</v>
      </c>
      <c r="G99" s="151">
        <v>10</v>
      </c>
      <c r="H99" s="151"/>
      <c r="I99" s="152">
        <v>1</v>
      </c>
      <c r="J99" s="151"/>
      <c r="K99" s="153">
        <v>4</v>
      </c>
      <c r="L99" s="154">
        <v>2</v>
      </c>
      <c r="M99" s="154">
        <v>7</v>
      </c>
      <c r="N99" s="154">
        <v>6</v>
      </c>
      <c r="O99" s="154">
        <v>10</v>
      </c>
      <c r="P99" s="155">
        <v>11</v>
      </c>
      <c r="Q99" s="151" t="s">
        <v>512</v>
      </c>
      <c r="R99" s="151"/>
      <c r="S99" s="151"/>
      <c r="T99" s="153">
        <v>1</v>
      </c>
      <c r="U99" s="154">
        <v>1</v>
      </c>
      <c r="V99" s="155">
        <v>2</v>
      </c>
      <c r="W99" s="151">
        <v>1</v>
      </c>
      <c r="X99" s="151">
        <v>1</v>
      </c>
      <c r="Y99" s="151">
        <v>2</v>
      </c>
      <c r="Z99" s="153">
        <v>3</v>
      </c>
      <c r="AA99" s="154">
        <v>2</v>
      </c>
      <c r="AB99" s="155">
        <v>1</v>
      </c>
      <c r="AC99" s="151">
        <v>3</v>
      </c>
      <c r="AD99" s="151">
        <v>2</v>
      </c>
      <c r="AE99" s="151">
        <v>1</v>
      </c>
      <c r="AF99" s="153">
        <v>3</v>
      </c>
      <c r="AG99" s="154">
        <v>2</v>
      </c>
      <c r="AH99" s="155">
        <v>1</v>
      </c>
      <c r="AI99" s="151">
        <v>3</v>
      </c>
      <c r="AJ99" s="151">
        <v>2</v>
      </c>
      <c r="AK99" s="151">
        <v>1</v>
      </c>
      <c r="AL99" s="153">
        <v>2</v>
      </c>
      <c r="AM99" s="154">
        <v>1</v>
      </c>
      <c r="AN99" s="155">
        <v>1</v>
      </c>
      <c r="AO99" s="151">
        <v>1</v>
      </c>
      <c r="AP99" s="151">
        <v>1</v>
      </c>
      <c r="AQ99" s="151">
        <v>1</v>
      </c>
      <c r="AR99" s="153">
        <v>3</v>
      </c>
      <c r="AS99" s="154">
        <v>2</v>
      </c>
      <c r="AT99" s="155">
        <v>1</v>
      </c>
      <c r="AU99" s="151">
        <v>5</v>
      </c>
      <c r="AV99" s="151">
        <v>4</v>
      </c>
      <c r="AW99" s="151">
        <v>3</v>
      </c>
      <c r="AX99" s="153" t="s">
        <v>513</v>
      </c>
      <c r="AY99" s="154" t="s">
        <v>513</v>
      </c>
      <c r="AZ99" s="155" t="s">
        <v>514</v>
      </c>
      <c r="BA99" s="154"/>
      <c r="BB99" s="151">
        <v>1</v>
      </c>
      <c r="BC99" s="151">
        <v>3</v>
      </c>
      <c r="BD99" s="151">
        <v>5</v>
      </c>
      <c r="BE99" s="151">
        <v>8</v>
      </c>
      <c r="BF99" s="145"/>
      <c r="BG99" s="153">
        <v>10</v>
      </c>
      <c r="BH99" s="154">
        <v>9</v>
      </c>
      <c r="BI99" s="154">
        <v>8</v>
      </c>
      <c r="BJ99" s="155">
        <v>7</v>
      </c>
      <c r="BK99" s="154"/>
      <c r="BL99" s="151">
        <v>2</v>
      </c>
      <c r="BM99" s="151">
        <v>4</v>
      </c>
      <c r="BN99" s="151">
        <v>6</v>
      </c>
      <c r="BO99" s="151">
        <v>6</v>
      </c>
      <c r="BP99" s="151"/>
      <c r="BQ99" s="153">
        <v>1</v>
      </c>
      <c r="BR99" s="154">
        <v>2</v>
      </c>
      <c r="BS99" s="154">
        <v>2</v>
      </c>
      <c r="BT99" s="155">
        <v>3</v>
      </c>
      <c r="BU99" s="154"/>
      <c r="BV99" s="151">
        <v>2</v>
      </c>
      <c r="BW99" s="151">
        <v>2</v>
      </c>
      <c r="BX99" s="151">
        <v>3</v>
      </c>
      <c r="BY99" s="151">
        <v>4</v>
      </c>
      <c r="BZ99" s="151"/>
      <c r="CA99" s="153">
        <v>1</v>
      </c>
      <c r="CB99" s="154">
        <v>1</v>
      </c>
      <c r="CC99" s="154">
        <v>4</v>
      </c>
      <c r="CD99" s="155">
        <v>4</v>
      </c>
      <c r="CE99" s="154"/>
      <c r="CF99" s="151">
        <v>1</v>
      </c>
      <c r="CG99" s="151">
        <v>2</v>
      </c>
      <c r="CH99" s="151">
        <v>4</v>
      </c>
      <c r="CI99" s="151">
        <v>4</v>
      </c>
      <c r="CJ99" s="156" t="s">
        <v>515</v>
      </c>
      <c r="CK99" s="154"/>
      <c r="CL99" s="151">
        <v>4</v>
      </c>
      <c r="CM99" s="151">
        <v>5</v>
      </c>
      <c r="CN99" s="151">
        <v>2</v>
      </c>
      <c r="CO99" s="151">
        <v>3</v>
      </c>
      <c r="CP99" s="151"/>
      <c r="CQ99" s="153">
        <v>2</v>
      </c>
      <c r="CR99" s="154">
        <v>2</v>
      </c>
      <c r="CS99" s="154">
        <v>2</v>
      </c>
      <c r="CT99" s="155">
        <v>2</v>
      </c>
      <c r="CU99" s="154"/>
      <c r="CV99" s="151">
        <v>2</v>
      </c>
      <c r="CW99" s="151">
        <v>2</v>
      </c>
      <c r="CX99" s="151">
        <v>2</v>
      </c>
      <c r="CY99" s="151">
        <v>2</v>
      </c>
      <c r="CZ99" s="145"/>
      <c r="DA99" s="153">
        <v>2</v>
      </c>
      <c r="DB99" s="154">
        <v>2</v>
      </c>
      <c r="DC99" s="154">
        <v>2</v>
      </c>
      <c r="DD99" s="155">
        <v>2</v>
      </c>
      <c r="DE99" s="154"/>
      <c r="DF99" s="151">
        <v>4</v>
      </c>
      <c r="DG99" s="151">
        <v>3</v>
      </c>
      <c r="DH99" s="151">
        <v>2</v>
      </c>
      <c r="DI99" s="151">
        <v>2</v>
      </c>
      <c r="DJ99" s="151"/>
      <c r="DK99" s="153">
        <v>4</v>
      </c>
      <c r="DL99" s="154">
        <v>2</v>
      </c>
      <c r="DM99" s="154">
        <v>2</v>
      </c>
      <c r="DN99" s="155">
        <v>2</v>
      </c>
      <c r="DO99" s="154"/>
      <c r="DP99" s="151">
        <v>4</v>
      </c>
      <c r="DQ99" s="151">
        <v>4</v>
      </c>
      <c r="DR99" s="151">
        <v>4</v>
      </c>
      <c r="DS99" s="151">
        <v>4</v>
      </c>
      <c r="DT99" s="151"/>
      <c r="DU99" s="153">
        <v>3</v>
      </c>
      <c r="DV99" s="154">
        <v>3</v>
      </c>
      <c r="DW99" s="155">
        <v>3</v>
      </c>
      <c r="DX99" s="151" t="s">
        <v>516</v>
      </c>
      <c r="DY99" s="156" t="s">
        <v>517</v>
      </c>
      <c r="DZ99" s="154"/>
      <c r="EA99" s="151">
        <v>2</v>
      </c>
      <c r="EB99" s="151">
        <v>4</v>
      </c>
      <c r="EC99" s="151">
        <v>0</v>
      </c>
      <c r="ED99" s="151"/>
      <c r="EE99" s="151" t="s">
        <v>518</v>
      </c>
      <c r="EF99" s="151"/>
      <c r="EG99" s="153">
        <v>2</v>
      </c>
      <c r="EH99" s="154">
        <v>4</v>
      </c>
      <c r="EI99" s="154">
        <v>5</v>
      </c>
      <c r="EJ99" s="148"/>
      <c r="EK99" s="155">
        <v>0</v>
      </c>
      <c r="EL99" s="154"/>
      <c r="EM99" s="151">
        <v>2</v>
      </c>
      <c r="EN99" s="151">
        <v>5</v>
      </c>
      <c r="EO99" s="151">
        <v>7</v>
      </c>
      <c r="EP99" s="145"/>
      <c r="EQ99" s="151">
        <v>0</v>
      </c>
      <c r="ER99" s="151"/>
      <c r="ES99" s="153">
        <v>2</v>
      </c>
      <c r="ET99" s="154">
        <v>5</v>
      </c>
      <c r="EU99" s="154">
        <v>6</v>
      </c>
      <c r="EV99" s="148"/>
      <c r="EW99" s="155">
        <v>0</v>
      </c>
      <c r="EX99" s="154"/>
      <c r="EY99" s="151">
        <v>5</v>
      </c>
      <c r="EZ99" s="151" t="s">
        <v>519</v>
      </c>
      <c r="FA99" s="151"/>
      <c r="FB99" s="153">
        <v>1</v>
      </c>
      <c r="FC99" s="154">
        <v>2</v>
      </c>
      <c r="FD99" s="154">
        <v>3</v>
      </c>
      <c r="FE99" s="154">
        <v>4</v>
      </c>
      <c r="FF99" s="154">
        <v>5</v>
      </c>
      <c r="FG99" s="154">
        <v>6</v>
      </c>
      <c r="FH99" s="154">
        <v>0</v>
      </c>
      <c r="FI99" s="154"/>
      <c r="FJ99" s="155">
        <v>0</v>
      </c>
      <c r="FK99" s="154"/>
      <c r="FL99" s="151">
        <v>1</v>
      </c>
      <c r="FM99" s="151">
        <v>2</v>
      </c>
      <c r="FN99" s="151">
        <v>3</v>
      </c>
      <c r="FO99" s="151">
        <v>4</v>
      </c>
      <c r="FP99" s="151">
        <v>7</v>
      </c>
      <c r="FQ99" s="151">
        <v>0</v>
      </c>
      <c r="FR99" s="151">
        <v>0</v>
      </c>
      <c r="FS99" s="151">
        <v>0</v>
      </c>
      <c r="FT99" s="151"/>
      <c r="FU99" s="151">
        <v>0</v>
      </c>
      <c r="FV99" s="151"/>
      <c r="FW99" s="153">
        <v>3</v>
      </c>
      <c r="FX99" s="155" t="s">
        <v>520</v>
      </c>
      <c r="FY99" s="154"/>
      <c r="FZ99" s="151">
        <v>3</v>
      </c>
      <c r="GA99" s="151">
        <v>0</v>
      </c>
      <c r="GB99" s="153">
        <v>1</v>
      </c>
      <c r="GC99" s="154">
        <v>0</v>
      </c>
      <c r="GD99" s="154">
        <v>0</v>
      </c>
      <c r="GE99" s="154">
        <v>0</v>
      </c>
      <c r="GF99" s="155">
        <v>0</v>
      </c>
      <c r="GG99" s="153">
        <v>10</v>
      </c>
      <c r="GH99" s="154">
        <v>8</v>
      </c>
      <c r="GI99" s="154">
        <v>0</v>
      </c>
      <c r="GJ99" s="155" t="s">
        <v>285</v>
      </c>
      <c r="GK99" s="151">
        <v>10</v>
      </c>
      <c r="GL99" s="151">
        <v>10</v>
      </c>
      <c r="GM99" s="151">
        <v>5</v>
      </c>
      <c r="GN99" s="151" t="s">
        <v>285</v>
      </c>
      <c r="GO99" s="153">
        <v>3</v>
      </c>
      <c r="GP99" s="155">
        <v>0</v>
      </c>
      <c r="GQ99" s="151">
        <v>4</v>
      </c>
      <c r="GR99" s="151" t="s">
        <v>521</v>
      </c>
      <c r="GS99" s="153">
        <v>3</v>
      </c>
      <c r="GT99" s="154">
        <v>2</v>
      </c>
      <c r="GU99" s="154">
        <v>4</v>
      </c>
      <c r="GV99" s="154">
        <v>7</v>
      </c>
      <c r="GW99" s="154">
        <v>6</v>
      </c>
      <c r="GX99" s="155">
        <v>0</v>
      </c>
      <c r="GY99" s="151" t="s">
        <v>522</v>
      </c>
      <c r="GZ99" s="153">
        <v>0</v>
      </c>
      <c r="HA99" s="154">
        <v>2</v>
      </c>
      <c r="HB99" s="154">
        <v>1</v>
      </c>
      <c r="HC99" s="154">
        <v>0</v>
      </c>
      <c r="HD99" s="155" t="s">
        <v>523</v>
      </c>
      <c r="HE99" s="151">
        <v>4</v>
      </c>
      <c r="HF99" s="151">
        <v>4</v>
      </c>
      <c r="HG99" s="151">
        <v>0</v>
      </c>
      <c r="HH99" s="151">
        <v>0</v>
      </c>
      <c r="HI99" s="151">
        <v>0</v>
      </c>
      <c r="HJ99" s="153">
        <v>1</v>
      </c>
      <c r="HK99" s="154">
        <v>1</v>
      </c>
      <c r="HL99" s="154">
        <v>0</v>
      </c>
      <c r="HM99" s="154">
        <v>10</v>
      </c>
      <c r="HN99" s="155">
        <v>0</v>
      </c>
      <c r="HO99" s="151">
        <v>1</v>
      </c>
      <c r="HP99" s="151">
        <v>3</v>
      </c>
      <c r="HQ99" s="151">
        <v>4</v>
      </c>
      <c r="HR99" s="151">
        <v>0</v>
      </c>
      <c r="HS99" s="151">
        <v>0</v>
      </c>
      <c r="HT99" s="151">
        <v>0</v>
      </c>
      <c r="HU99" s="151">
        <v>0</v>
      </c>
      <c r="HV99" s="151">
        <v>0</v>
      </c>
      <c r="HW99" s="156">
        <v>0</v>
      </c>
      <c r="HX99" s="151" t="s">
        <v>524</v>
      </c>
      <c r="HY99" s="153">
        <v>5</v>
      </c>
      <c r="HZ99" s="155" t="s">
        <v>525</v>
      </c>
    </row>
    <row r="100" spans="1:234" ht="15" customHeight="1" x14ac:dyDescent="0.2">
      <c r="A100" s="145">
        <v>27</v>
      </c>
      <c r="B100" s="151"/>
      <c r="C100" s="146" t="s">
        <v>254</v>
      </c>
      <c r="D100" s="151">
        <v>7</v>
      </c>
      <c r="E100" s="151">
        <v>1</v>
      </c>
      <c r="F100" s="157" t="s">
        <v>526</v>
      </c>
      <c r="G100" s="151">
        <v>10</v>
      </c>
      <c r="H100" s="151"/>
      <c r="I100" s="152">
        <v>2</v>
      </c>
      <c r="J100" s="151"/>
      <c r="K100" s="153">
        <v>4</v>
      </c>
      <c r="L100" s="154">
        <v>3</v>
      </c>
      <c r="M100" s="154">
        <v>1</v>
      </c>
      <c r="N100" s="154">
        <v>5</v>
      </c>
      <c r="O100" s="154">
        <v>11</v>
      </c>
      <c r="P100" s="155">
        <v>6</v>
      </c>
      <c r="Q100" s="151" t="s">
        <v>527</v>
      </c>
      <c r="R100" s="151"/>
      <c r="S100" s="151"/>
      <c r="T100" s="153">
        <v>1</v>
      </c>
      <c r="U100" s="154">
        <v>2</v>
      </c>
      <c r="V100" s="155">
        <v>3</v>
      </c>
      <c r="W100" s="151">
        <v>9</v>
      </c>
      <c r="X100" s="151">
        <v>2</v>
      </c>
      <c r="Y100" s="151">
        <v>4</v>
      </c>
      <c r="Z100" s="153">
        <v>1</v>
      </c>
      <c r="AA100" s="154">
        <v>2</v>
      </c>
      <c r="AB100" s="155">
        <v>3</v>
      </c>
      <c r="AC100" s="151">
        <v>5</v>
      </c>
      <c r="AD100" s="151">
        <v>2</v>
      </c>
      <c r="AE100" s="151">
        <v>1</v>
      </c>
      <c r="AF100" s="153">
        <v>5</v>
      </c>
      <c r="AG100" s="154">
        <v>2</v>
      </c>
      <c r="AH100" s="155">
        <v>1</v>
      </c>
      <c r="AI100" s="151">
        <v>5</v>
      </c>
      <c r="AJ100" s="151">
        <v>2</v>
      </c>
      <c r="AK100" s="151">
        <v>1</v>
      </c>
      <c r="AL100" s="153">
        <v>1</v>
      </c>
      <c r="AM100" s="154">
        <v>2</v>
      </c>
      <c r="AN100" s="155">
        <v>3</v>
      </c>
      <c r="AO100" s="151">
        <v>1</v>
      </c>
      <c r="AP100" s="151">
        <v>2</v>
      </c>
      <c r="AQ100" s="151">
        <v>3</v>
      </c>
      <c r="AR100" s="153">
        <v>1</v>
      </c>
      <c r="AS100" s="154">
        <v>2</v>
      </c>
      <c r="AT100" s="155">
        <v>3</v>
      </c>
      <c r="AU100" s="151">
        <v>5</v>
      </c>
      <c r="AV100" s="151">
        <v>4</v>
      </c>
      <c r="AW100" s="151">
        <v>3</v>
      </c>
      <c r="AX100" s="153" t="s">
        <v>528</v>
      </c>
      <c r="AY100" s="154" t="s">
        <v>528</v>
      </c>
      <c r="AZ100" s="155" t="s">
        <v>529</v>
      </c>
      <c r="BA100" s="154"/>
      <c r="BB100" s="151">
        <v>2</v>
      </c>
      <c r="BC100" s="151">
        <v>3</v>
      </c>
      <c r="BD100" s="151">
        <v>4</v>
      </c>
      <c r="BE100" s="151">
        <v>5</v>
      </c>
      <c r="BF100" s="145"/>
      <c r="BG100" s="153">
        <v>9</v>
      </c>
      <c r="BH100" s="154">
        <v>8</v>
      </c>
      <c r="BI100" s="154">
        <v>7</v>
      </c>
      <c r="BJ100" s="155">
        <v>6</v>
      </c>
      <c r="BK100" s="154"/>
      <c r="BL100" s="151">
        <v>6</v>
      </c>
      <c r="BM100" s="151">
        <v>5</v>
      </c>
      <c r="BN100" s="151">
        <v>4</v>
      </c>
      <c r="BO100" s="151">
        <v>3</v>
      </c>
      <c r="BP100" s="151"/>
      <c r="BQ100" s="153">
        <v>1</v>
      </c>
      <c r="BR100" s="154">
        <v>2</v>
      </c>
      <c r="BS100" s="154">
        <v>3</v>
      </c>
      <c r="BT100" s="155">
        <v>4</v>
      </c>
      <c r="BU100" s="154"/>
      <c r="BV100" s="151">
        <v>1</v>
      </c>
      <c r="BW100" s="151">
        <v>2</v>
      </c>
      <c r="BX100" s="151">
        <v>3</v>
      </c>
      <c r="BY100" s="151">
        <v>4</v>
      </c>
      <c r="BZ100" s="151"/>
      <c r="CA100" s="153">
        <v>1</v>
      </c>
      <c r="CB100" s="154">
        <v>2</v>
      </c>
      <c r="CC100" s="154">
        <v>3</v>
      </c>
      <c r="CD100" s="155">
        <v>4</v>
      </c>
      <c r="CE100" s="154"/>
      <c r="CF100" s="151">
        <v>1</v>
      </c>
      <c r="CG100" s="151">
        <v>2</v>
      </c>
      <c r="CH100" s="151">
        <v>3</v>
      </c>
      <c r="CI100" s="151">
        <v>4</v>
      </c>
      <c r="CJ100" s="156" t="s">
        <v>530</v>
      </c>
      <c r="CK100" s="154"/>
      <c r="CL100" s="151">
        <v>1</v>
      </c>
      <c r="CM100" s="151">
        <v>2</v>
      </c>
      <c r="CN100" s="151">
        <v>4</v>
      </c>
      <c r="CO100" s="151">
        <v>3</v>
      </c>
      <c r="CP100" s="151"/>
      <c r="CQ100" s="153">
        <v>2</v>
      </c>
      <c r="CR100" s="154">
        <v>3</v>
      </c>
      <c r="CS100" s="154">
        <v>4</v>
      </c>
      <c r="CT100" s="155">
        <v>5</v>
      </c>
      <c r="CU100" s="154"/>
      <c r="CV100" s="151">
        <v>2</v>
      </c>
      <c r="CW100" s="151">
        <v>3</v>
      </c>
      <c r="CX100" s="151">
        <v>4</v>
      </c>
      <c r="CY100" s="151">
        <v>5</v>
      </c>
      <c r="CZ100" s="145"/>
      <c r="DA100" s="153">
        <v>1</v>
      </c>
      <c r="DB100" s="154">
        <v>2</v>
      </c>
      <c r="DC100" s="154">
        <v>3</v>
      </c>
      <c r="DD100" s="155">
        <v>4</v>
      </c>
      <c r="DE100" s="154"/>
      <c r="DF100" s="151">
        <v>1</v>
      </c>
      <c r="DG100" s="151">
        <v>2</v>
      </c>
      <c r="DH100" s="151">
        <v>4</v>
      </c>
      <c r="DI100" s="151">
        <v>5</v>
      </c>
      <c r="DJ100" s="151"/>
      <c r="DK100" s="153">
        <v>5</v>
      </c>
      <c r="DL100" s="154">
        <v>4</v>
      </c>
      <c r="DM100" s="154">
        <v>3</v>
      </c>
      <c r="DN100" s="155">
        <v>2</v>
      </c>
      <c r="DO100" s="154"/>
      <c r="DP100" s="151">
        <v>5</v>
      </c>
      <c r="DQ100" s="151">
        <v>4</v>
      </c>
      <c r="DR100" s="151">
        <v>3</v>
      </c>
      <c r="DS100" s="151">
        <v>2</v>
      </c>
      <c r="DT100" s="151"/>
      <c r="DU100" s="153">
        <v>4</v>
      </c>
      <c r="DV100" s="154">
        <v>3</v>
      </c>
      <c r="DW100" s="155">
        <v>2</v>
      </c>
      <c r="DX100" s="151" t="s">
        <v>531</v>
      </c>
      <c r="DY100" s="156" t="s">
        <v>532</v>
      </c>
      <c r="DZ100" s="154"/>
      <c r="EA100" s="151">
        <v>2</v>
      </c>
      <c r="EB100" s="151">
        <v>5</v>
      </c>
      <c r="EC100" s="151">
        <v>1</v>
      </c>
      <c r="ED100" s="151"/>
      <c r="EE100" s="151">
        <v>0</v>
      </c>
      <c r="EF100" s="151"/>
      <c r="EG100" s="153">
        <v>2</v>
      </c>
      <c r="EH100" s="154">
        <v>5</v>
      </c>
      <c r="EI100" s="154">
        <v>8</v>
      </c>
      <c r="EJ100" s="148"/>
      <c r="EK100" s="155">
        <v>0</v>
      </c>
      <c r="EL100" s="154"/>
      <c r="EM100" s="151">
        <v>2</v>
      </c>
      <c r="EN100" s="151">
        <v>5</v>
      </c>
      <c r="EO100" s="151">
        <v>8</v>
      </c>
      <c r="EP100" s="145"/>
      <c r="EQ100" s="151">
        <v>0</v>
      </c>
      <c r="ER100" s="151"/>
      <c r="ES100" s="153">
        <v>5</v>
      </c>
      <c r="ET100" s="154">
        <v>2</v>
      </c>
      <c r="EU100" s="154">
        <v>9</v>
      </c>
      <c r="EV100" s="148"/>
      <c r="EW100" s="155">
        <v>0</v>
      </c>
      <c r="EX100" s="154"/>
      <c r="EY100" s="151">
        <v>2</v>
      </c>
      <c r="EZ100" s="151">
        <v>0</v>
      </c>
      <c r="FA100" s="151"/>
      <c r="FB100" s="153">
        <v>3</v>
      </c>
      <c r="FC100" s="154">
        <v>1</v>
      </c>
      <c r="FD100" s="154">
        <v>2</v>
      </c>
      <c r="FE100" s="154">
        <v>0</v>
      </c>
      <c r="FF100" s="154">
        <v>0</v>
      </c>
      <c r="FG100" s="154">
        <v>0</v>
      </c>
      <c r="FH100" s="154">
        <v>0</v>
      </c>
      <c r="FI100" s="154"/>
      <c r="FJ100" s="155">
        <v>0</v>
      </c>
      <c r="FK100" s="154"/>
      <c r="FL100" s="151">
        <v>6</v>
      </c>
      <c r="FM100" s="151">
        <v>1</v>
      </c>
      <c r="FN100" s="151">
        <v>2</v>
      </c>
      <c r="FO100" s="151">
        <v>4</v>
      </c>
      <c r="FP100" s="151">
        <v>7</v>
      </c>
      <c r="FQ100" s="151">
        <v>0</v>
      </c>
      <c r="FR100" s="151">
        <v>0</v>
      </c>
      <c r="FS100" s="151">
        <v>0</v>
      </c>
      <c r="FT100" s="151"/>
      <c r="FU100" s="151">
        <v>0</v>
      </c>
      <c r="FV100" s="151"/>
      <c r="FW100" s="153">
        <v>1</v>
      </c>
      <c r="FX100" s="155">
        <v>0</v>
      </c>
      <c r="FY100" s="154"/>
      <c r="FZ100" s="151">
        <v>3</v>
      </c>
      <c r="GA100" s="151">
        <v>0</v>
      </c>
      <c r="GB100" s="153">
        <v>1</v>
      </c>
      <c r="GC100" s="154">
        <v>3</v>
      </c>
      <c r="GD100" s="154">
        <v>0</v>
      </c>
      <c r="GE100" s="154">
        <v>0</v>
      </c>
      <c r="GF100" s="155">
        <v>0</v>
      </c>
      <c r="GG100" s="153">
        <v>2</v>
      </c>
      <c r="GH100" s="154">
        <v>2</v>
      </c>
      <c r="GI100" s="154">
        <v>2</v>
      </c>
      <c r="GJ100" s="155">
        <v>0</v>
      </c>
      <c r="GK100" s="151">
        <v>2</v>
      </c>
      <c r="GL100" s="151">
        <v>3</v>
      </c>
      <c r="GM100" s="151">
        <v>2</v>
      </c>
      <c r="GN100" s="151">
        <v>0</v>
      </c>
      <c r="GO100" s="153">
        <v>1</v>
      </c>
      <c r="GP100" s="155">
        <v>0</v>
      </c>
      <c r="GQ100" s="151">
        <v>1</v>
      </c>
      <c r="GR100" s="151">
        <v>0</v>
      </c>
      <c r="GS100" s="153">
        <v>2</v>
      </c>
      <c r="GT100" s="154">
        <v>3</v>
      </c>
      <c r="GU100" s="154">
        <v>7</v>
      </c>
      <c r="GV100" s="154">
        <v>8</v>
      </c>
      <c r="GW100" s="154">
        <v>1</v>
      </c>
      <c r="GX100" s="155">
        <v>0</v>
      </c>
      <c r="GY100" s="151" t="s">
        <v>533</v>
      </c>
      <c r="GZ100" s="153">
        <v>0</v>
      </c>
      <c r="HA100" s="154">
        <v>1</v>
      </c>
      <c r="HB100" s="154">
        <v>0</v>
      </c>
      <c r="HC100" s="154">
        <v>0</v>
      </c>
      <c r="HD100" s="155">
        <v>0</v>
      </c>
      <c r="HE100" s="151">
        <v>0</v>
      </c>
      <c r="HF100" s="151">
        <v>10</v>
      </c>
      <c r="HG100" s="151">
        <v>0</v>
      </c>
      <c r="HH100" s="151">
        <v>0</v>
      </c>
      <c r="HI100" s="151">
        <v>0</v>
      </c>
      <c r="HJ100" s="153">
        <v>0</v>
      </c>
      <c r="HK100" s="154">
        <v>0</v>
      </c>
      <c r="HL100" s="154">
        <v>0</v>
      </c>
      <c r="HM100" s="154">
        <v>0</v>
      </c>
      <c r="HN100" s="155">
        <v>0</v>
      </c>
      <c r="HO100" s="151">
        <v>1</v>
      </c>
      <c r="HP100" s="151">
        <v>2</v>
      </c>
      <c r="HQ100" s="151">
        <v>0</v>
      </c>
      <c r="HR100" s="151">
        <v>0</v>
      </c>
      <c r="HS100" s="151">
        <v>0</v>
      </c>
      <c r="HT100" s="151">
        <v>0</v>
      </c>
      <c r="HU100" s="151">
        <v>0</v>
      </c>
      <c r="HV100" s="151">
        <v>0</v>
      </c>
      <c r="HW100" s="156">
        <v>0</v>
      </c>
      <c r="HX100" s="151" t="s">
        <v>534</v>
      </c>
      <c r="HY100" s="153">
        <v>7</v>
      </c>
      <c r="HZ100" s="155" t="s">
        <v>535</v>
      </c>
    </row>
    <row r="101" spans="1:234" s="18" customFormat="1" ht="15" customHeight="1" x14ac:dyDescent="0.2">
      <c r="A101" s="151">
        <v>28</v>
      </c>
      <c r="B101" s="145"/>
      <c r="C101" s="146" t="s">
        <v>310</v>
      </c>
      <c r="D101" s="145">
        <v>2</v>
      </c>
      <c r="E101" s="145">
        <v>1</v>
      </c>
      <c r="F101" s="157" t="s">
        <v>536</v>
      </c>
      <c r="G101" s="145">
        <v>11</v>
      </c>
      <c r="H101" s="145"/>
      <c r="I101" s="146">
        <v>2</v>
      </c>
      <c r="J101" s="145"/>
      <c r="K101" s="147">
        <v>7</v>
      </c>
      <c r="L101" s="148">
        <v>4</v>
      </c>
      <c r="M101" s="148">
        <v>1</v>
      </c>
      <c r="N101" s="148">
        <v>5</v>
      </c>
      <c r="O101" s="148">
        <v>6</v>
      </c>
      <c r="P101" s="149">
        <v>11</v>
      </c>
      <c r="Q101" s="145" t="s">
        <v>537</v>
      </c>
      <c r="R101" s="145"/>
      <c r="S101" s="145"/>
      <c r="T101" s="147">
        <v>1</v>
      </c>
      <c r="U101" s="148">
        <v>1</v>
      </c>
      <c r="V101" s="149">
        <v>3</v>
      </c>
      <c r="W101" s="145">
        <v>1</v>
      </c>
      <c r="X101" s="145">
        <v>1</v>
      </c>
      <c r="Y101" s="145">
        <v>3</v>
      </c>
      <c r="Z101" s="147">
        <v>4</v>
      </c>
      <c r="AA101" s="148">
        <v>3</v>
      </c>
      <c r="AB101" s="149">
        <v>1</v>
      </c>
      <c r="AC101" s="145">
        <v>5</v>
      </c>
      <c r="AD101" s="145">
        <v>4</v>
      </c>
      <c r="AE101" s="145">
        <v>1</v>
      </c>
      <c r="AF101" s="147">
        <v>5</v>
      </c>
      <c r="AG101" s="148">
        <v>3</v>
      </c>
      <c r="AH101" s="149">
        <v>1</v>
      </c>
      <c r="AI101" s="145">
        <v>4</v>
      </c>
      <c r="AJ101" s="145">
        <v>1</v>
      </c>
      <c r="AK101" s="145">
        <v>1</v>
      </c>
      <c r="AL101" s="147">
        <v>1</v>
      </c>
      <c r="AM101" s="148">
        <v>1</v>
      </c>
      <c r="AN101" s="149">
        <v>1</v>
      </c>
      <c r="AO101" s="145">
        <v>3</v>
      </c>
      <c r="AP101" s="145">
        <v>3</v>
      </c>
      <c r="AQ101" s="145">
        <v>5</v>
      </c>
      <c r="AR101" s="147">
        <v>5</v>
      </c>
      <c r="AS101" s="148">
        <v>4</v>
      </c>
      <c r="AT101" s="149">
        <v>5</v>
      </c>
      <c r="AU101" s="145">
        <v>5</v>
      </c>
      <c r="AV101" s="145">
        <v>4</v>
      </c>
      <c r="AW101" s="145">
        <v>5</v>
      </c>
      <c r="AX101" s="147" t="s">
        <v>538</v>
      </c>
      <c r="AY101" s="148" t="s">
        <v>538</v>
      </c>
      <c r="AZ101" s="149" t="s">
        <v>539</v>
      </c>
      <c r="BA101" s="148"/>
      <c r="BB101" s="145">
        <v>1</v>
      </c>
      <c r="BC101" s="145">
        <v>3</v>
      </c>
      <c r="BD101" s="145">
        <v>6</v>
      </c>
      <c r="BE101" s="145">
        <v>6</v>
      </c>
      <c r="BF101" s="145"/>
      <c r="BG101" s="147">
        <v>6</v>
      </c>
      <c r="BH101" s="148">
        <v>7</v>
      </c>
      <c r="BI101" s="148">
        <v>8</v>
      </c>
      <c r="BJ101" s="149">
        <v>8</v>
      </c>
      <c r="BK101" s="148"/>
      <c r="BL101" s="145">
        <v>2</v>
      </c>
      <c r="BM101" s="145">
        <v>4</v>
      </c>
      <c r="BN101" s="145">
        <v>6</v>
      </c>
      <c r="BO101" s="145">
        <v>6</v>
      </c>
      <c r="BP101" s="145"/>
      <c r="BQ101" s="147">
        <v>2</v>
      </c>
      <c r="BR101" s="148">
        <v>3</v>
      </c>
      <c r="BS101" s="148">
        <v>3</v>
      </c>
      <c r="BT101" s="149">
        <v>4</v>
      </c>
      <c r="BU101" s="148"/>
      <c r="BV101" s="145">
        <v>3</v>
      </c>
      <c r="BW101" s="145">
        <v>5</v>
      </c>
      <c r="BX101" s="145">
        <v>6</v>
      </c>
      <c r="BY101" s="145">
        <v>6</v>
      </c>
      <c r="BZ101" s="145"/>
      <c r="CA101" s="147">
        <v>2</v>
      </c>
      <c r="CB101" s="148">
        <v>3</v>
      </c>
      <c r="CC101" s="148">
        <v>4</v>
      </c>
      <c r="CD101" s="149">
        <v>4</v>
      </c>
      <c r="CE101" s="148"/>
      <c r="CF101" s="145">
        <v>2</v>
      </c>
      <c r="CG101" s="145">
        <v>3</v>
      </c>
      <c r="CH101" s="145">
        <v>4</v>
      </c>
      <c r="CI101" s="145">
        <v>4</v>
      </c>
      <c r="CJ101" s="150" t="s">
        <v>540</v>
      </c>
      <c r="CK101" s="148"/>
      <c r="CL101" s="145">
        <v>5</v>
      </c>
      <c r="CM101" s="145">
        <v>5</v>
      </c>
      <c r="CN101" s="145">
        <v>5</v>
      </c>
      <c r="CO101" s="145">
        <v>5</v>
      </c>
      <c r="CP101" s="145"/>
      <c r="CQ101" s="147">
        <v>5</v>
      </c>
      <c r="CR101" s="148">
        <v>5</v>
      </c>
      <c r="CS101" s="148">
        <v>5</v>
      </c>
      <c r="CT101" s="149">
        <v>5</v>
      </c>
      <c r="CU101" s="148"/>
      <c r="CV101" s="145">
        <v>5</v>
      </c>
      <c r="CW101" s="145">
        <v>5</v>
      </c>
      <c r="CX101" s="145">
        <v>5</v>
      </c>
      <c r="CY101" s="145">
        <v>5</v>
      </c>
      <c r="CZ101" s="145"/>
      <c r="DA101" s="147">
        <v>2</v>
      </c>
      <c r="DB101" s="148">
        <v>2</v>
      </c>
      <c r="DC101" s="148">
        <v>5</v>
      </c>
      <c r="DD101" s="149">
        <v>5</v>
      </c>
      <c r="DE101" s="148"/>
      <c r="DF101" s="145">
        <v>3</v>
      </c>
      <c r="DG101" s="145">
        <v>4</v>
      </c>
      <c r="DH101" s="145">
        <v>5</v>
      </c>
      <c r="DI101" s="145">
        <v>5</v>
      </c>
      <c r="DJ101" s="145"/>
      <c r="DK101" s="147">
        <v>4</v>
      </c>
      <c r="DL101" s="148">
        <v>4</v>
      </c>
      <c r="DM101" s="148">
        <v>5</v>
      </c>
      <c r="DN101" s="149">
        <v>5</v>
      </c>
      <c r="DO101" s="148"/>
      <c r="DP101" s="145">
        <v>1</v>
      </c>
      <c r="DQ101" s="145">
        <v>1</v>
      </c>
      <c r="DR101" s="145">
        <v>1</v>
      </c>
      <c r="DS101" s="145">
        <v>1</v>
      </c>
      <c r="DT101" s="145"/>
      <c r="DU101" s="147">
        <v>1</v>
      </c>
      <c r="DV101" s="148">
        <v>1</v>
      </c>
      <c r="DW101" s="149">
        <v>1</v>
      </c>
      <c r="DX101" s="145" t="s">
        <v>541</v>
      </c>
      <c r="DY101" s="150" t="s">
        <v>542</v>
      </c>
      <c r="DZ101" s="148"/>
      <c r="EA101" s="145">
        <v>2</v>
      </c>
      <c r="EB101" s="145">
        <v>5</v>
      </c>
      <c r="EC101" s="145">
        <v>7</v>
      </c>
      <c r="ED101" s="145"/>
      <c r="EE101" s="145">
        <v>0</v>
      </c>
      <c r="EF101" s="145"/>
      <c r="EG101" s="147">
        <v>2</v>
      </c>
      <c r="EH101" s="148">
        <v>5</v>
      </c>
      <c r="EI101" s="148">
        <v>7</v>
      </c>
      <c r="EJ101" s="148"/>
      <c r="EK101" s="149">
        <v>0</v>
      </c>
      <c r="EL101" s="148"/>
      <c r="EM101" s="145">
        <v>2</v>
      </c>
      <c r="EN101" s="145">
        <v>5</v>
      </c>
      <c r="EO101" s="145">
        <v>7</v>
      </c>
      <c r="EP101" s="145"/>
      <c r="EQ101" s="145">
        <v>0</v>
      </c>
      <c r="ER101" s="145"/>
      <c r="ES101" s="147">
        <v>2</v>
      </c>
      <c r="ET101" s="148">
        <v>7</v>
      </c>
      <c r="EU101" s="148">
        <v>9</v>
      </c>
      <c r="EV101" s="148"/>
      <c r="EW101" s="149">
        <v>0</v>
      </c>
      <c r="EX101" s="148"/>
      <c r="EY101" s="145">
        <v>4</v>
      </c>
      <c r="EZ101" s="145" t="s">
        <v>543</v>
      </c>
      <c r="FA101" s="145"/>
      <c r="FB101" s="147">
        <v>1</v>
      </c>
      <c r="FC101" s="148">
        <v>2</v>
      </c>
      <c r="FD101" s="148">
        <v>3</v>
      </c>
      <c r="FE101" s="148">
        <v>4</v>
      </c>
      <c r="FF101" s="148">
        <v>5</v>
      </c>
      <c r="FG101" s="148">
        <v>6</v>
      </c>
      <c r="FH101" s="148">
        <v>7</v>
      </c>
      <c r="FI101" s="148"/>
      <c r="FJ101" s="149" t="s">
        <v>544</v>
      </c>
      <c r="FK101" s="148"/>
      <c r="FL101" s="145">
        <v>1</v>
      </c>
      <c r="FM101" s="145">
        <v>2</v>
      </c>
      <c r="FN101" s="145">
        <v>3</v>
      </c>
      <c r="FO101" s="145">
        <v>4</v>
      </c>
      <c r="FP101" s="145">
        <v>6</v>
      </c>
      <c r="FQ101" s="145">
        <v>7</v>
      </c>
      <c r="FR101" s="145">
        <v>8</v>
      </c>
      <c r="FS101" s="145">
        <v>0</v>
      </c>
      <c r="FT101" s="145"/>
      <c r="FU101" s="145" t="s">
        <v>545</v>
      </c>
      <c r="FV101" s="145"/>
      <c r="FW101" s="147">
        <v>1</v>
      </c>
      <c r="FX101" s="149" t="s">
        <v>546</v>
      </c>
      <c r="FY101" s="148"/>
      <c r="FZ101" s="145">
        <v>3</v>
      </c>
      <c r="GA101" s="145">
        <v>0</v>
      </c>
      <c r="GB101" s="147">
        <v>1</v>
      </c>
      <c r="GC101" s="148">
        <v>0</v>
      </c>
      <c r="GD101" s="148">
        <v>0</v>
      </c>
      <c r="GE101" s="148">
        <v>0</v>
      </c>
      <c r="GF101" s="149">
        <v>0</v>
      </c>
      <c r="GG101" s="147">
        <v>10</v>
      </c>
      <c r="GH101" s="148">
        <v>7</v>
      </c>
      <c r="GI101" s="148">
        <v>0</v>
      </c>
      <c r="GJ101" s="149" t="s">
        <v>265</v>
      </c>
      <c r="GK101" s="145">
        <v>8</v>
      </c>
      <c r="GL101" s="145">
        <v>8</v>
      </c>
      <c r="GM101" s="145">
        <v>0</v>
      </c>
      <c r="GN101" s="145" t="s">
        <v>265</v>
      </c>
      <c r="GO101" s="147">
        <v>3</v>
      </c>
      <c r="GP101" s="149">
        <v>0</v>
      </c>
      <c r="GQ101" s="145">
        <v>1</v>
      </c>
      <c r="GR101" s="145">
        <v>0</v>
      </c>
      <c r="GS101" s="147">
        <v>2</v>
      </c>
      <c r="GT101" s="148">
        <v>1</v>
      </c>
      <c r="GU101" s="148">
        <v>3</v>
      </c>
      <c r="GV101" s="148">
        <v>6</v>
      </c>
      <c r="GW101" s="148">
        <v>7</v>
      </c>
      <c r="GX101" s="149">
        <v>0</v>
      </c>
      <c r="GY101" s="145" t="s">
        <v>547</v>
      </c>
      <c r="GZ101" s="147">
        <v>1</v>
      </c>
      <c r="HA101" s="148">
        <v>3</v>
      </c>
      <c r="HB101" s="148">
        <v>0</v>
      </c>
      <c r="HC101" s="148">
        <v>2</v>
      </c>
      <c r="HD101" s="149">
        <v>0</v>
      </c>
      <c r="HE101" s="145">
        <v>3</v>
      </c>
      <c r="HF101" s="145">
        <v>0</v>
      </c>
      <c r="HG101" s="145">
        <v>0</v>
      </c>
      <c r="HH101" s="145">
        <v>8</v>
      </c>
      <c r="HI101" s="145">
        <v>0</v>
      </c>
      <c r="HJ101" s="147">
        <v>2</v>
      </c>
      <c r="HK101" s="148">
        <v>1</v>
      </c>
      <c r="HL101" s="148">
        <v>1</v>
      </c>
      <c r="HM101" s="148">
        <v>0</v>
      </c>
      <c r="HN101" s="149">
        <v>0</v>
      </c>
      <c r="HO101" s="145">
        <v>1</v>
      </c>
      <c r="HP101" s="145">
        <v>5</v>
      </c>
      <c r="HQ101" s="145">
        <v>8</v>
      </c>
      <c r="HR101" s="145">
        <v>0</v>
      </c>
      <c r="HS101" s="145">
        <v>0</v>
      </c>
      <c r="HT101" s="145">
        <v>0</v>
      </c>
      <c r="HU101" s="145">
        <v>0</v>
      </c>
      <c r="HV101" s="145" t="s">
        <v>548</v>
      </c>
      <c r="HW101" s="150" t="s">
        <v>549</v>
      </c>
      <c r="HX101" s="145" t="s">
        <v>550</v>
      </c>
      <c r="HY101" s="147">
        <v>3</v>
      </c>
      <c r="HZ101" s="149" t="s">
        <v>551</v>
      </c>
    </row>
    <row r="102" spans="1:234" s="18" customFormat="1" ht="15" customHeight="1" x14ac:dyDescent="0.2">
      <c r="A102" s="145">
        <v>29</v>
      </c>
      <c r="B102" s="151"/>
      <c r="C102" s="146" t="s">
        <v>310</v>
      </c>
      <c r="D102" s="151">
        <v>3</v>
      </c>
      <c r="E102" s="151">
        <v>1</v>
      </c>
      <c r="F102" s="157" t="s">
        <v>536</v>
      </c>
      <c r="G102" s="151">
        <v>11</v>
      </c>
      <c r="H102" s="151"/>
      <c r="I102" s="152">
        <v>1</v>
      </c>
      <c r="J102" s="151"/>
      <c r="K102" s="153">
        <v>4</v>
      </c>
      <c r="L102" s="154">
        <v>7</v>
      </c>
      <c r="M102" s="154">
        <v>1</v>
      </c>
      <c r="N102" s="154">
        <v>5</v>
      </c>
      <c r="O102" s="154">
        <v>6</v>
      </c>
      <c r="P102" s="155">
        <v>9</v>
      </c>
      <c r="Q102" s="151" t="s">
        <v>552</v>
      </c>
      <c r="R102" s="151"/>
      <c r="S102" s="151"/>
      <c r="T102" s="153">
        <v>1</v>
      </c>
      <c r="U102" s="154">
        <v>1</v>
      </c>
      <c r="V102" s="155">
        <v>2</v>
      </c>
      <c r="W102" s="151">
        <v>1</v>
      </c>
      <c r="X102" s="151">
        <v>1</v>
      </c>
      <c r="Y102" s="151">
        <v>4</v>
      </c>
      <c r="Z102" s="153">
        <v>2</v>
      </c>
      <c r="AA102" s="154">
        <v>1</v>
      </c>
      <c r="AB102" s="155">
        <v>1</v>
      </c>
      <c r="AC102" s="151">
        <v>4</v>
      </c>
      <c r="AD102" s="151">
        <v>3</v>
      </c>
      <c r="AE102" s="151">
        <v>1</v>
      </c>
      <c r="AF102" s="153">
        <v>3</v>
      </c>
      <c r="AG102" s="154">
        <v>1</v>
      </c>
      <c r="AH102" s="155">
        <v>1</v>
      </c>
      <c r="AI102" s="151">
        <v>4</v>
      </c>
      <c r="AJ102" s="151">
        <v>2</v>
      </c>
      <c r="AK102" s="151">
        <v>1</v>
      </c>
      <c r="AL102" s="153">
        <v>1</v>
      </c>
      <c r="AM102" s="154">
        <v>1</v>
      </c>
      <c r="AN102" s="155">
        <v>1</v>
      </c>
      <c r="AO102" s="151">
        <v>1</v>
      </c>
      <c r="AP102" s="151">
        <v>1</v>
      </c>
      <c r="AQ102" s="151">
        <v>2</v>
      </c>
      <c r="AR102" s="153">
        <v>4</v>
      </c>
      <c r="AS102" s="154">
        <v>2</v>
      </c>
      <c r="AT102" s="155">
        <v>1</v>
      </c>
      <c r="AU102" s="151">
        <v>5</v>
      </c>
      <c r="AV102" s="151">
        <v>4</v>
      </c>
      <c r="AW102" s="151">
        <v>4</v>
      </c>
      <c r="AX102" s="153">
        <v>0</v>
      </c>
      <c r="AY102" s="154">
        <v>0</v>
      </c>
      <c r="AZ102" s="155">
        <v>0</v>
      </c>
      <c r="BA102" s="154"/>
      <c r="BB102" s="151">
        <v>1</v>
      </c>
      <c r="BC102" s="151">
        <v>3</v>
      </c>
      <c r="BD102" s="151">
        <v>7</v>
      </c>
      <c r="BE102" s="151">
        <v>7</v>
      </c>
      <c r="BF102" s="145"/>
      <c r="BG102" s="153">
        <v>11</v>
      </c>
      <c r="BH102" s="154">
        <v>8</v>
      </c>
      <c r="BI102" s="154">
        <v>8</v>
      </c>
      <c r="BJ102" s="155">
        <v>7</v>
      </c>
      <c r="BK102" s="154"/>
      <c r="BL102" s="151">
        <v>1</v>
      </c>
      <c r="BM102" s="151">
        <v>2</v>
      </c>
      <c r="BN102" s="151">
        <v>6</v>
      </c>
      <c r="BO102" s="151">
        <v>6</v>
      </c>
      <c r="BP102" s="151"/>
      <c r="BQ102" s="153">
        <v>2</v>
      </c>
      <c r="BR102" s="154">
        <v>2</v>
      </c>
      <c r="BS102" s="154">
        <v>3</v>
      </c>
      <c r="BT102" s="155">
        <v>3</v>
      </c>
      <c r="BU102" s="154"/>
      <c r="BV102" s="151">
        <v>2</v>
      </c>
      <c r="BW102" s="151">
        <v>3</v>
      </c>
      <c r="BX102" s="151">
        <v>3</v>
      </c>
      <c r="BY102" s="151">
        <v>3</v>
      </c>
      <c r="BZ102" s="151"/>
      <c r="CA102" s="153">
        <v>3</v>
      </c>
      <c r="CB102" s="154">
        <v>3</v>
      </c>
      <c r="CC102" s="154">
        <v>4</v>
      </c>
      <c r="CD102" s="155">
        <v>4</v>
      </c>
      <c r="CE102" s="154"/>
      <c r="CF102" s="151">
        <v>3</v>
      </c>
      <c r="CG102" s="151">
        <v>3</v>
      </c>
      <c r="CH102" s="151">
        <v>4</v>
      </c>
      <c r="CI102" s="151">
        <v>4</v>
      </c>
      <c r="CJ102" s="156">
        <v>0</v>
      </c>
      <c r="CK102" s="154"/>
      <c r="CL102" s="151">
        <v>1</v>
      </c>
      <c r="CM102" s="151">
        <v>2</v>
      </c>
      <c r="CN102" s="151">
        <v>4</v>
      </c>
      <c r="CO102" s="151">
        <v>4</v>
      </c>
      <c r="CP102" s="151"/>
      <c r="CQ102" s="153">
        <v>2</v>
      </c>
      <c r="CR102" s="154">
        <v>2</v>
      </c>
      <c r="CS102" s="154">
        <v>4</v>
      </c>
      <c r="CT102" s="155">
        <v>5</v>
      </c>
      <c r="CU102" s="154"/>
      <c r="CV102" s="151">
        <v>2</v>
      </c>
      <c r="CW102" s="151">
        <v>2</v>
      </c>
      <c r="CX102" s="151">
        <v>4</v>
      </c>
      <c r="CY102" s="151">
        <v>4</v>
      </c>
      <c r="CZ102" s="145"/>
      <c r="DA102" s="153">
        <v>2</v>
      </c>
      <c r="DB102" s="154">
        <v>2</v>
      </c>
      <c r="DC102" s="154">
        <v>2</v>
      </c>
      <c r="DD102" s="155">
        <v>2</v>
      </c>
      <c r="DE102" s="154"/>
      <c r="DF102" s="151">
        <v>2</v>
      </c>
      <c r="DG102" s="151">
        <v>2</v>
      </c>
      <c r="DH102" s="151">
        <v>2</v>
      </c>
      <c r="DI102" s="151">
        <v>2</v>
      </c>
      <c r="DJ102" s="151"/>
      <c r="DK102" s="153">
        <v>2</v>
      </c>
      <c r="DL102" s="154">
        <v>2</v>
      </c>
      <c r="DM102" s="154">
        <v>3</v>
      </c>
      <c r="DN102" s="155">
        <v>4</v>
      </c>
      <c r="DO102" s="154"/>
      <c r="DP102" s="151">
        <v>2</v>
      </c>
      <c r="DQ102" s="151">
        <v>2</v>
      </c>
      <c r="DR102" s="151">
        <v>2</v>
      </c>
      <c r="DS102" s="151">
        <v>2</v>
      </c>
      <c r="DT102" s="151"/>
      <c r="DU102" s="153">
        <v>3</v>
      </c>
      <c r="DV102" s="154">
        <v>3</v>
      </c>
      <c r="DW102" s="155">
        <v>3</v>
      </c>
      <c r="DX102" s="151">
        <v>0</v>
      </c>
      <c r="DY102" s="156">
        <v>0</v>
      </c>
      <c r="DZ102" s="154"/>
      <c r="EA102" s="151">
        <v>2</v>
      </c>
      <c r="EB102" s="151">
        <v>5</v>
      </c>
      <c r="EC102" s="151">
        <v>1</v>
      </c>
      <c r="ED102" s="151"/>
      <c r="EE102" s="151">
        <v>0</v>
      </c>
      <c r="EF102" s="151"/>
      <c r="EG102" s="153">
        <v>2</v>
      </c>
      <c r="EH102" s="154">
        <v>5</v>
      </c>
      <c r="EI102" s="154">
        <v>1</v>
      </c>
      <c r="EJ102" s="148"/>
      <c r="EK102" s="155">
        <v>0</v>
      </c>
      <c r="EL102" s="154"/>
      <c r="EM102" s="151">
        <v>1</v>
      </c>
      <c r="EN102" s="151">
        <v>7</v>
      </c>
      <c r="EO102" s="151">
        <v>3</v>
      </c>
      <c r="EP102" s="145"/>
      <c r="EQ102" s="151">
        <v>0</v>
      </c>
      <c r="ER102" s="151"/>
      <c r="ES102" s="153">
        <v>1</v>
      </c>
      <c r="ET102" s="154">
        <v>7</v>
      </c>
      <c r="EU102" s="154">
        <v>9</v>
      </c>
      <c r="EV102" s="148"/>
      <c r="EW102" s="155">
        <v>0</v>
      </c>
      <c r="EX102" s="154"/>
      <c r="EY102" s="151">
        <v>5</v>
      </c>
      <c r="EZ102" s="151" t="s">
        <v>553</v>
      </c>
      <c r="FA102" s="151"/>
      <c r="FB102" s="153">
        <v>1</v>
      </c>
      <c r="FC102" s="154">
        <v>2</v>
      </c>
      <c r="FD102" s="154">
        <v>3</v>
      </c>
      <c r="FE102" s="154">
        <v>4</v>
      </c>
      <c r="FF102" s="154">
        <v>5</v>
      </c>
      <c r="FG102" s="154">
        <v>6</v>
      </c>
      <c r="FH102" s="154">
        <v>0</v>
      </c>
      <c r="FI102" s="154"/>
      <c r="FJ102" s="155">
        <v>0</v>
      </c>
      <c r="FK102" s="154"/>
      <c r="FL102" s="151">
        <v>2</v>
      </c>
      <c r="FM102" s="151">
        <v>6</v>
      </c>
      <c r="FN102" s="151">
        <v>7</v>
      </c>
      <c r="FO102" s="151">
        <v>0</v>
      </c>
      <c r="FP102" s="151">
        <v>0</v>
      </c>
      <c r="FQ102" s="151">
        <v>0</v>
      </c>
      <c r="FR102" s="151">
        <v>0</v>
      </c>
      <c r="FS102" s="151">
        <v>0</v>
      </c>
      <c r="FT102" s="151"/>
      <c r="FU102" s="151">
        <v>0</v>
      </c>
      <c r="FV102" s="151"/>
      <c r="FW102" s="153">
        <v>1</v>
      </c>
      <c r="FX102" s="155">
        <v>0</v>
      </c>
      <c r="FY102" s="154"/>
      <c r="FZ102" s="151">
        <v>5</v>
      </c>
      <c r="GA102" s="151">
        <v>0</v>
      </c>
      <c r="GB102" s="153" t="s">
        <v>554</v>
      </c>
      <c r="GC102" s="154">
        <v>0</v>
      </c>
      <c r="GD102" s="154">
        <v>0</v>
      </c>
      <c r="GE102" s="154">
        <v>0</v>
      </c>
      <c r="GF102" s="155">
        <v>0</v>
      </c>
      <c r="GG102" s="153">
        <v>10</v>
      </c>
      <c r="GH102" s="154">
        <v>7</v>
      </c>
      <c r="GI102" s="154">
        <v>0</v>
      </c>
      <c r="GJ102" s="155" t="s">
        <v>285</v>
      </c>
      <c r="GK102" s="151">
        <v>7</v>
      </c>
      <c r="GL102" s="151">
        <v>7</v>
      </c>
      <c r="GM102" s="151">
        <v>1</v>
      </c>
      <c r="GN102" s="151" t="s">
        <v>555</v>
      </c>
      <c r="GO102" s="153">
        <v>2</v>
      </c>
      <c r="GP102" s="155">
        <v>0</v>
      </c>
      <c r="GQ102" s="151">
        <v>3</v>
      </c>
      <c r="GR102" s="151">
        <v>0</v>
      </c>
      <c r="GS102" s="153">
        <v>3</v>
      </c>
      <c r="GT102" s="154">
        <v>2</v>
      </c>
      <c r="GU102" s="154">
        <v>4</v>
      </c>
      <c r="GV102" s="154">
        <v>8</v>
      </c>
      <c r="GW102" s="154">
        <v>6</v>
      </c>
      <c r="GX102" s="155">
        <v>0</v>
      </c>
      <c r="GY102" s="151" t="s">
        <v>556</v>
      </c>
      <c r="GZ102" s="153">
        <v>0</v>
      </c>
      <c r="HA102" s="154">
        <v>3</v>
      </c>
      <c r="HB102" s="154">
        <v>0</v>
      </c>
      <c r="HC102" s="154">
        <v>0</v>
      </c>
      <c r="HD102" s="155">
        <v>0</v>
      </c>
      <c r="HE102" s="151">
        <v>3</v>
      </c>
      <c r="HF102" s="151">
        <v>8</v>
      </c>
      <c r="HG102" s="151">
        <v>0</v>
      </c>
      <c r="HH102" s="151">
        <v>0</v>
      </c>
      <c r="HI102" s="151">
        <v>0</v>
      </c>
      <c r="HJ102" s="153">
        <v>2</v>
      </c>
      <c r="HK102" s="154">
        <v>1</v>
      </c>
      <c r="HL102" s="154">
        <v>0</v>
      </c>
      <c r="HM102" s="154">
        <v>0</v>
      </c>
      <c r="HN102" s="155">
        <v>0</v>
      </c>
      <c r="HO102" s="151">
        <v>1</v>
      </c>
      <c r="HP102" s="151">
        <v>3</v>
      </c>
      <c r="HQ102" s="151">
        <v>4</v>
      </c>
      <c r="HR102" s="151">
        <v>5</v>
      </c>
      <c r="HS102" s="151">
        <v>7</v>
      </c>
      <c r="HT102" s="151">
        <v>0</v>
      </c>
      <c r="HU102" s="151">
        <v>0</v>
      </c>
      <c r="HV102" s="151">
        <v>0</v>
      </c>
      <c r="HW102" s="156" t="s">
        <v>557</v>
      </c>
      <c r="HX102" s="151" t="s">
        <v>558</v>
      </c>
      <c r="HY102" s="153">
        <v>2</v>
      </c>
      <c r="HZ102" s="155" t="s">
        <v>559</v>
      </c>
    </row>
    <row r="103" spans="1:234" ht="15" customHeight="1" x14ac:dyDescent="0.2">
      <c r="A103" s="151">
        <v>30</v>
      </c>
      <c r="B103" s="151"/>
      <c r="C103" s="146" t="s">
        <v>323</v>
      </c>
      <c r="D103" s="151">
        <v>4</v>
      </c>
      <c r="E103" s="151">
        <v>1</v>
      </c>
      <c r="F103" s="157" t="s">
        <v>560</v>
      </c>
      <c r="G103" s="151">
        <v>11</v>
      </c>
      <c r="H103" s="151"/>
      <c r="I103" s="152">
        <v>3</v>
      </c>
      <c r="J103" s="151"/>
      <c r="K103" s="153">
        <v>3</v>
      </c>
      <c r="L103" s="154">
        <v>7</v>
      </c>
      <c r="M103" s="154">
        <v>8</v>
      </c>
      <c r="N103" s="154">
        <v>5</v>
      </c>
      <c r="O103" s="154">
        <v>6</v>
      </c>
      <c r="P103" s="155">
        <v>11</v>
      </c>
      <c r="Q103" s="151"/>
      <c r="R103" s="151"/>
      <c r="S103" s="151"/>
      <c r="T103" s="153">
        <v>1</v>
      </c>
      <c r="U103" s="154">
        <v>2</v>
      </c>
      <c r="V103" s="155">
        <v>2</v>
      </c>
      <c r="W103" s="151">
        <v>1</v>
      </c>
      <c r="X103" s="151">
        <v>1</v>
      </c>
      <c r="Y103" s="151">
        <v>2</v>
      </c>
      <c r="Z103" s="153">
        <v>2</v>
      </c>
      <c r="AA103" s="154">
        <v>2</v>
      </c>
      <c r="AB103" s="155">
        <v>1</v>
      </c>
      <c r="AC103" s="151">
        <v>3</v>
      </c>
      <c r="AD103" s="151">
        <v>2</v>
      </c>
      <c r="AE103" s="151">
        <v>1</v>
      </c>
      <c r="AF103" s="153">
        <v>2</v>
      </c>
      <c r="AG103" s="154">
        <v>2</v>
      </c>
      <c r="AH103" s="155">
        <v>1</v>
      </c>
      <c r="AI103" s="151">
        <v>3</v>
      </c>
      <c r="AJ103" s="151">
        <v>2</v>
      </c>
      <c r="AK103" s="151">
        <v>1</v>
      </c>
      <c r="AL103" s="153">
        <v>1</v>
      </c>
      <c r="AM103" s="154">
        <v>1</v>
      </c>
      <c r="AN103" s="155">
        <v>1</v>
      </c>
      <c r="AO103" s="151">
        <v>3</v>
      </c>
      <c r="AP103" s="151">
        <v>3</v>
      </c>
      <c r="AQ103" s="151">
        <v>2</v>
      </c>
      <c r="AR103" s="153">
        <v>2</v>
      </c>
      <c r="AS103" s="154">
        <v>2</v>
      </c>
      <c r="AT103" s="155">
        <v>1</v>
      </c>
      <c r="AU103" s="151">
        <v>5</v>
      </c>
      <c r="AV103" s="151">
        <v>4</v>
      </c>
      <c r="AW103" s="151">
        <v>3</v>
      </c>
      <c r="AX103" s="153">
        <v>0</v>
      </c>
      <c r="AY103" s="154">
        <v>0</v>
      </c>
      <c r="AZ103" s="155">
        <v>0</v>
      </c>
      <c r="BA103" s="154"/>
      <c r="BB103" s="151">
        <v>10</v>
      </c>
      <c r="BC103" s="151">
        <v>9</v>
      </c>
      <c r="BD103" s="151">
        <v>8</v>
      </c>
      <c r="BE103" s="151">
        <v>7</v>
      </c>
      <c r="BF103" s="145"/>
      <c r="BG103" s="153">
        <v>3</v>
      </c>
      <c r="BH103" s="154">
        <v>4</v>
      </c>
      <c r="BI103" s="154">
        <v>5</v>
      </c>
      <c r="BJ103" s="155">
        <v>6</v>
      </c>
      <c r="BK103" s="154"/>
      <c r="BL103" s="151">
        <v>2</v>
      </c>
      <c r="BM103" s="151">
        <v>4</v>
      </c>
      <c r="BN103" s="151">
        <v>6</v>
      </c>
      <c r="BO103" s="151">
        <v>7</v>
      </c>
      <c r="BP103" s="151"/>
      <c r="BQ103" s="153">
        <v>2</v>
      </c>
      <c r="BR103" s="154">
        <v>2</v>
      </c>
      <c r="BS103" s="154">
        <v>2</v>
      </c>
      <c r="BT103" s="155">
        <v>3</v>
      </c>
      <c r="BU103" s="154"/>
      <c r="BV103" s="151">
        <v>2</v>
      </c>
      <c r="BW103" s="151">
        <v>2</v>
      </c>
      <c r="BX103" s="151">
        <v>3</v>
      </c>
      <c r="BY103" s="151">
        <v>4</v>
      </c>
      <c r="BZ103" s="151"/>
      <c r="CA103" s="153">
        <v>42907</v>
      </c>
      <c r="CB103" s="154">
        <v>2</v>
      </c>
      <c r="CC103" s="154">
        <v>3</v>
      </c>
      <c r="CD103" s="155">
        <v>3</v>
      </c>
      <c r="CE103" s="154"/>
      <c r="CF103" s="151">
        <v>2</v>
      </c>
      <c r="CG103" s="151">
        <v>3</v>
      </c>
      <c r="CH103" s="151">
        <v>4</v>
      </c>
      <c r="CI103" s="151">
        <v>4</v>
      </c>
      <c r="CJ103" s="156" t="s">
        <v>561</v>
      </c>
      <c r="CK103" s="154"/>
      <c r="CL103" s="151">
        <v>2</v>
      </c>
      <c r="CM103" s="151">
        <v>2</v>
      </c>
      <c r="CN103" s="151">
        <v>3</v>
      </c>
      <c r="CO103" s="151">
        <v>3</v>
      </c>
      <c r="CP103" s="151"/>
      <c r="CQ103" s="153">
        <v>2</v>
      </c>
      <c r="CR103" s="154">
        <v>2</v>
      </c>
      <c r="CS103" s="154">
        <v>5</v>
      </c>
      <c r="CT103" s="155">
        <v>5</v>
      </c>
      <c r="CU103" s="154"/>
      <c r="CV103" s="151">
        <v>2</v>
      </c>
      <c r="CW103" s="151">
        <v>2</v>
      </c>
      <c r="CX103" s="151">
        <v>5</v>
      </c>
      <c r="CY103" s="151">
        <v>5</v>
      </c>
      <c r="CZ103" s="145"/>
      <c r="DA103" s="153">
        <v>2</v>
      </c>
      <c r="DB103" s="154">
        <v>2</v>
      </c>
      <c r="DC103" s="154">
        <v>4</v>
      </c>
      <c r="DD103" s="155">
        <v>5</v>
      </c>
      <c r="DE103" s="154"/>
      <c r="DF103" s="151">
        <v>1</v>
      </c>
      <c r="DG103" s="151">
        <v>1</v>
      </c>
      <c r="DH103" s="151">
        <v>2</v>
      </c>
      <c r="DI103" s="151">
        <v>2</v>
      </c>
      <c r="DJ103" s="151"/>
      <c r="DK103" s="153">
        <v>2</v>
      </c>
      <c r="DL103" s="154">
        <v>2</v>
      </c>
      <c r="DM103" s="154">
        <v>3</v>
      </c>
      <c r="DN103" s="155">
        <v>3</v>
      </c>
      <c r="DO103" s="154"/>
      <c r="DP103" s="151">
        <v>2</v>
      </c>
      <c r="DQ103" s="151">
        <v>2</v>
      </c>
      <c r="DR103" s="151">
        <v>2</v>
      </c>
      <c r="DS103" s="151">
        <v>2</v>
      </c>
      <c r="DT103" s="151"/>
      <c r="DU103" s="153">
        <v>2</v>
      </c>
      <c r="DV103" s="154">
        <v>2</v>
      </c>
      <c r="DW103" s="155">
        <v>2</v>
      </c>
      <c r="DX103" s="151" t="s">
        <v>562</v>
      </c>
      <c r="DY103" s="156" t="s">
        <v>563</v>
      </c>
      <c r="DZ103" s="154"/>
      <c r="EA103" s="151">
        <v>1</v>
      </c>
      <c r="EB103" s="151">
        <v>4</v>
      </c>
      <c r="EC103" s="151">
        <v>5</v>
      </c>
      <c r="ED103" s="151"/>
      <c r="EE103" s="151">
        <v>0</v>
      </c>
      <c r="EF103" s="151"/>
      <c r="EG103" s="153">
        <v>1</v>
      </c>
      <c r="EH103" s="154">
        <v>4</v>
      </c>
      <c r="EI103" s="154">
        <v>5</v>
      </c>
      <c r="EJ103" s="148"/>
      <c r="EK103" s="155">
        <v>0</v>
      </c>
      <c r="EL103" s="154"/>
      <c r="EM103" s="151">
        <v>3</v>
      </c>
      <c r="EN103" s="151">
        <v>5</v>
      </c>
      <c r="EO103" s="151">
        <v>7</v>
      </c>
      <c r="EP103" s="145"/>
      <c r="EQ103" s="151">
        <v>0</v>
      </c>
      <c r="ER103" s="151"/>
      <c r="ES103" s="153">
        <v>5</v>
      </c>
      <c r="ET103" s="154">
        <v>7</v>
      </c>
      <c r="EU103" s="154">
        <v>9</v>
      </c>
      <c r="EV103" s="148"/>
      <c r="EW103" s="155">
        <v>0</v>
      </c>
      <c r="EX103" s="154"/>
      <c r="EY103" s="151">
        <v>3</v>
      </c>
      <c r="EZ103" s="151">
        <v>0</v>
      </c>
      <c r="FA103" s="151"/>
      <c r="FB103" s="153">
        <v>3</v>
      </c>
      <c r="FC103" s="154">
        <v>4</v>
      </c>
      <c r="FD103" s="154">
        <v>5</v>
      </c>
      <c r="FE103" s="154">
        <v>0</v>
      </c>
      <c r="FF103" s="154">
        <v>0</v>
      </c>
      <c r="FG103" s="154">
        <v>0</v>
      </c>
      <c r="FH103" s="154">
        <v>0</v>
      </c>
      <c r="FI103" s="154"/>
      <c r="FJ103" s="155">
        <v>0</v>
      </c>
      <c r="FK103" s="154"/>
      <c r="FL103" s="151">
        <v>1</v>
      </c>
      <c r="FM103" s="151">
        <v>2</v>
      </c>
      <c r="FN103" s="151">
        <v>3</v>
      </c>
      <c r="FO103" s="151">
        <v>6</v>
      </c>
      <c r="FP103" s="151">
        <v>7</v>
      </c>
      <c r="FQ103" s="151">
        <v>0</v>
      </c>
      <c r="FR103" s="151">
        <v>0</v>
      </c>
      <c r="FS103" s="151">
        <v>0</v>
      </c>
      <c r="FT103" s="151"/>
      <c r="FU103" s="151">
        <v>0</v>
      </c>
      <c r="FV103" s="151"/>
      <c r="FW103" s="153">
        <v>2</v>
      </c>
      <c r="FX103" s="155" t="s">
        <v>564</v>
      </c>
      <c r="FY103" s="154"/>
      <c r="FZ103" s="151">
        <v>5</v>
      </c>
      <c r="GA103" s="151">
        <v>0</v>
      </c>
      <c r="GB103" s="153">
        <v>1</v>
      </c>
      <c r="GC103" s="154">
        <v>0</v>
      </c>
      <c r="GD103" s="154">
        <v>0</v>
      </c>
      <c r="GE103" s="154">
        <v>0</v>
      </c>
      <c r="GF103" s="155">
        <v>0</v>
      </c>
      <c r="GG103" s="153">
        <v>10</v>
      </c>
      <c r="GH103" s="154">
        <v>0</v>
      </c>
      <c r="GI103" s="154">
        <v>0</v>
      </c>
      <c r="GJ103" s="155" t="s">
        <v>285</v>
      </c>
      <c r="GK103" s="151" t="s">
        <v>565</v>
      </c>
      <c r="GL103" s="151" t="s">
        <v>565</v>
      </c>
      <c r="GM103" s="151">
        <v>0</v>
      </c>
      <c r="GN103" s="151" t="s">
        <v>285</v>
      </c>
      <c r="GO103" s="153">
        <v>3</v>
      </c>
      <c r="GP103" s="155">
        <v>0</v>
      </c>
      <c r="GQ103" s="151">
        <v>1</v>
      </c>
      <c r="GR103" s="151">
        <v>0</v>
      </c>
      <c r="GS103" s="153">
        <v>3</v>
      </c>
      <c r="GT103" s="154">
        <v>1</v>
      </c>
      <c r="GU103" s="154">
        <v>4</v>
      </c>
      <c r="GV103" s="154">
        <v>2</v>
      </c>
      <c r="GW103" s="154">
        <v>8</v>
      </c>
      <c r="GX103" s="155">
        <v>0</v>
      </c>
      <c r="GY103" s="151" t="s">
        <v>566</v>
      </c>
      <c r="GZ103" s="153">
        <v>0</v>
      </c>
      <c r="HA103" s="154">
        <v>1</v>
      </c>
      <c r="HB103" s="154">
        <v>0</v>
      </c>
      <c r="HC103" s="154">
        <v>0</v>
      </c>
      <c r="HD103" s="155">
        <v>0</v>
      </c>
      <c r="HE103" s="151">
        <v>2</v>
      </c>
      <c r="HF103" s="151">
        <v>4</v>
      </c>
      <c r="HG103" s="151">
        <v>0</v>
      </c>
      <c r="HH103" s="151">
        <v>0</v>
      </c>
      <c r="HI103" s="151">
        <v>0</v>
      </c>
      <c r="HJ103" s="153">
        <v>1</v>
      </c>
      <c r="HK103" s="154">
        <v>1</v>
      </c>
      <c r="HL103" s="154">
        <v>2</v>
      </c>
      <c r="HM103" s="154">
        <v>0</v>
      </c>
      <c r="HN103" s="155">
        <v>0</v>
      </c>
      <c r="HO103" s="151">
        <v>1</v>
      </c>
      <c r="HP103" s="151">
        <v>3</v>
      </c>
      <c r="HQ103" s="151">
        <v>0</v>
      </c>
      <c r="HR103" s="151">
        <v>0</v>
      </c>
      <c r="HS103" s="151">
        <v>0</v>
      </c>
      <c r="HT103" s="151">
        <v>0</v>
      </c>
      <c r="HU103" s="151">
        <v>0</v>
      </c>
      <c r="HV103" s="151">
        <v>0</v>
      </c>
      <c r="HW103" s="156" t="s">
        <v>567</v>
      </c>
      <c r="HX103" s="151">
        <v>0</v>
      </c>
      <c r="HY103" s="153">
        <v>2</v>
      </c>
      <c r="HZ103" s="155" t="s">
        <v>568</v>
      </c>
    </row>
    <row r="104" spans="1:234" ht="15" customHeight="1" x14ac:dyDescent="0.2">
      <c r="A104" s="145">
        <v>31</v>
      </c>
      <c r="B104" s="151"/>
      <c r="C104" s="146" t="s">
        <v>360</v>
      </c>
      <c r="D104" s="151">
        <v>5</v>
      </c>
      <c r="E104" s="151">
        <v>1</v>
      </c>
      <c r="F104" s="145" t="s">
        <v>569</v>
      </c>
      <c r="G104" s="151">
        <v>12</v>
      </c>
      <c r="H104" s="151"/>
      <c r="I104" s="152">
        <v>3</v>
      </c>
      <c r="J104" s="151"/>
      <c r="K104" s="153">
        <v>7</v>
      </c>
      <c r="L104" s="154">
        <v>2</v>
      </c>
      <c r="M104" s="154">
        <v>3</v>
      </c>
      <c r="N104" s="154">
        <v>1</v>
      </c>
      <c r="O104" s="154">
        <v>5</v>
      </c>
      <c r="P104" s="155">
        <v>10</v>
      </c>
      <c r="Q104" s="151" t="s">
        <v>570</v>
      </c>
      <c r="R104" s="151"/>
      <c r="S104" s="151"/>
      <c r="T104" s="153">
        <v>5</v>
      </c>
      <c r="U104" s="154">
        <v>1</v>
      </c>
      <c r="V104" s="155">
        <v>1</v>
      </c>
      <c r="W104" s="151">
        <v>3</v>
      </c>
      <c r="X104" s="151">
        <v>5</v>
      </c>
      <c r="Y104" s="151">
        <v>4</v>
      </c>
      <c r="Z104" s="153">
        <v>4</v>
      </c>
      <c r="AA104" s="154">
        <v>1</v>
      </c>
      <c r="AB104" s="155">
        <v>1</v>
      </c>
      <c r="AC104" s="151">
        <v>4</v>
      </c>
      <c r="AD104" s="151">
        <v>1</v>
      </c>
      <c r="AE104" s="151">
        <v>1</v>
      </c>
      <c r="AF104" s="153">
        <v>4</v>
      </c>
      <c r="AG104" s="154">
        <v>1</v>
      </c>
      <c r="AH104" s="155">
        <v>1</v>
      </c>
      <c r="AI104" s="151">
        <v>4</v>
      </c>
      <c r="AJ104" s="151">
        <v>3</v>
      </c>
      <c r="AK104" s="151">
        <v>1</v>
      </c>
      <c r="AL104" s="153">
        <v>3</v>
      </c>
      <c r="AM104" s="154">
        <v>3</v>
      </c>
      <c r="AN104" s="155">
        <v>1</v>
      </c>
      <c r="AO104" s="151">
        <v>3</v>
      </c>
      <c r="AP104" s="151">
        <v>3</v>
      </c>
      <c r="AQ104" s="151">
        <v>3</v>
      </c>
      <c r="AR104" s="153">
        <v>3</v>
      </c>
      <c r="AS104" s="154">
        <v>3</v>
      </c>
      <c r="AT104" s="155">
        <v>1</v>
      </c>
      <c r="AU104" s="151">
        <v>3</v>
      </c>
      <c r="AV104" s="151">
        <v>3</v>
      </c>
      <c r="AW104" s="151">
        <v>2</v>
      </c>
      <c r="AX104" s="153" t="s">
        <v>571</v>
      </c>
      <c r="AY104" s="154" t="s">
        <v>572</v>
      </c>
      <c r="AZ104" s="155" t="s">
        <v>573</v>
      </c>
      <c r="BA104" s="154"/>
      <c r="BB104" s="151">
        <v>9</v>
      </c>
      <c r="BC104" s="151">
        <v>4</v>
      </c>
      <c r="BD104" s="151">
        <v>4</v>
      </c>
      <c r="BE104" s="151">
        <v>4</v>
      </c>
      <c r="BF104" s="145"/>
      <c r="BG104" s="153">
        <v>9</v>
      </c>
      <c r="BH104" s="154">
        <v>9</v>
      </c>
      <c r="BI104" s="154">
        <v>7</v>
      </c>
      <c r="BJ104" s="155">
        <v>3</v>
      </c>
      <c r="BK104" s="154"/>
      <c r="BL104" s="151">
        <v>1</v>
      </c>
      <c r="BM104" s="151">
        <v>2</v>
      </c>
      <c r="BN104" s="151">
        <v>6</v>
      </c>
      <c r="BO104" s="151">
        <v>6</v>
      </c>
      <c r="BP104" s="151"/>
      <c r="BQ104" s="153">
        <v>0</v>
      </c>
      <c r="BR104" s="154">
        <v>1</v>
      </c>
      <c r="BS104" s="154">
        <v>2</v>
      </c>
      <c r="BT104" s="155">
        <v>3</v>
      </c>
      <c r="BU104" s="154"/>
      <c r="BV104" s="151">
        <v>2</v>
      </c>
      <c r="BW104" s="151">
        <v>3</v>
      </c>
      <c r="BX104" s="151">
        <v>6</v>
      </c>
      <c r="BY104" s="151">
        <v>6</v>
      </c>
      <c r="BZ104" s="151"/>
      <c r="CA104" s="153">
        <v>1</v>
      </c>
      <c r="CB104" s="154">
        <v>2</v>
      </c>
      <c r="CC104" s="154">
        <v>4</v>
      </c>
      <c r="CD104" s="155">
        <v>4</v>
      </c>
      <c r="CE104" s="154"/>
      <c r="CF104" s="151">
        <v>1</v>
      </c>
      <c r="CG104" s="151">
        <v>2</v>
      </c>
      <c r="CH104" s="151">
        <v>4</v>
      </c>
      <c r="CI104" s="151">
        <v>4</v>
      </c>
      <c r="CJ104" s="156" t="s">
        <v>574</v>
      </c>
      <c r="CK104" s="154"/>
      <c r="CL104" s="151">
        <v>2</v>
      </c>
      <c r="CM104" s="151">
        <v>2</v>
      </c>
      <c r="CN104" s="151">
        <v>5</v>
      </c>
      <c r="CO104" s="151">
        <v>5</v>
      </c>
      <c r="CP104" s="151"/>
      <c r="CQ104" s="153">
        <v>2</v>
      </c>
      <c r="CR104" s="154">
        <v>2</v>
      </c>
      <c r="CS104" s="154">
        <v>2</v>
      </c>
      <c r="CT104" s="155">
        <v>2</v>
      </c>
      <c r="CU104" s="154"/>
      <c r="CV104" s="151">
        <v>2</v>
      </c>
      <c r="CW104" s="151">
        <v>3</v>
      </c>
      <c r="CX104" s="151">
        <v>3</v>
      </c>
      <c r="CY104" s="151">
        <v>3</v>
      </c>
      <c r="CZ104" s="145"/>
      <c r="DA104" s="153">
        <v>2</v>
      </c>
      <c r="DB104" s="154">
        <v>2</v>
      </c>
      <c r="DC104" s="154">
        <v>2</v>
      </c>
      <c r="DD104" s="155">
        <v>2</v>
      </c>
      <c r="DE104" s="154"/>
      <c r="DF104" s="151">
        <v>1</v>
      </c>
      <c r="DG104" s="151">
        <v>1</v>
      </c>
      <c r="DH104" s="151">
        <v>1</v>
      </c>
      <c r="DI104" s="151">
        <v>1</v>
      </c>
      <c r="DJ104" s="151"/>
      <c r="DK104" s="153">
        <v>2</v>
      </c>
      <c r="DL104" s="154">
        <v>2</v>
      </c>
      <c r="DM104" s="154">
        <v>2</v>
      </c>
      <c r="DN104" s="155">
        <v>2</v>
      </c>
      <c r="DO104" s="154"/>
      <c r="DP104" s="151">
        <v>2</v>
      </c>
      <c r="DQ104" s="151">
        <v>2</v>
      </c>
      <c r="DR104" s="151">
        <v>2</v>
      </c>
      <c r="DS104" s="151">
        <v>2</v>
      </c>
      <c r="DT104" s="151"/>
      <c r="DU104" s="153">
        <v>3</v>
      </c>
      <c r="DV104" s="154">
        <v>3</v>
      </c>
      <c r="DW104" s="155">
        <v>3</v>
      </c>
      <c r="DX104" s="151" t="s">
        <v>575</v>
      </c>
      <c r="DY104" s="156" t="s">
        <v>576</v>
      </c>
      <c r="DZ104" s="154"/>
      <c r="EA104" s="151">
        <v>2</v>
      </c>
      <c r="EB104" s="151">
        <v>3</v>
      </c>
      <c r="EC104" s="151">
        <v>4</v>
      </c>
      <c r="ED104" s="151"/>
      <c r="EE104" s="151">
        <v>0</v>
      </c>
      <c r="EF104" s="151"/>
      <c r="EG104" s="153">
        <v>2</v>
      </c>
      <c r="EH104" s="154">
        <v>3</v>
      </c>
      <c r="EI104" s="154">
        <v>4</v>
      </c>
      <c r="EJ104" s="148"/>
      <c r="EK104" s="155">
        <v>0</v>
      </c>
      <c r="EL104" s="154"/>
      <c r="EM104" s="151">
        <v>2</v>
      </c>
      <c r="EN104" s="151">
        <v>4</v>
      </c>
      <c r="EO104" s="151">
        <v>5</v>
      </c>
      <c r="EP104" s="145"/>
      <c r="EQ104" s="151">
        <v>0</v>
      </c>
      <c r="ER104" s="151"/>
      <c r="ES104" s="153">
        <v>2</v>
      </c>
      <c r="ET104" s="154">
        <v>4</v>
      </c>
      <c r="EU104" s="154">
        <v>5</v>
      </c>
      <c r="EV104" s="148"/>
      <c r="EW104" s="155">
        <v>0</v>
      </c>
      <c r="EX104" s="154"/>
      <c r="EY104" s="151">
        <v>2</v>
      </c>
      <c r="EZ104" s="151">
        <v>0</v>
      </c>
      <c r="FA104" s="151"/>
      <c r="FB104" s="153">
        <v>3</v>
      </c>
      <c r="FC104" s="154">
        <v>4</v>
      </c>
      <c r="FD104" s="154">
        <v>5</v>
      </c>
      <c r="FE104" s="154">
        <v>0</v>
      </c>
      <c r="FF104" s="154">
        <v>0</v>
      </c>
      <c r="FG104" s="154">
        <v>0</v>
      </c>
      <c r="FH104" s="154">
        <v>0</v>
      </c>
      <c r="FI104" s="154"/>
      <c r="FJ104" s="155">
        <v>0</v>
      </c>
      <c r="FK104" s="154"/>
      <c r="FL104" s="151">
        <v>7</v>
      </c>
      <c r="FM104" s="151">
        <v>0</v>
      </c>
      <c r="FN104" s="151">
        <v>0</v>
      </c>
      <c r="FO104" s="151">
        <v>0</v>
      </c>
      <c r="FP104" s="151">
        <v>0</v>
      </c>
      <c r="FQ104" s="151">
        <v>0</v>
      </c>
      <c r="FR104" s="151">
        <v>0</v>
      </c>
      <c r="FS104" s="151">
        <v>0</v>
      </c>
      <c r="FT104" s="151"/>
      <c r="FU104" s="151">
        <v>0</v>
      </c>
      <c r="FV104" s="151"/>
      <c r="FW104" s="153">
        <v>1</v>
      </c>
      <c r="FX104" s="155" t="s">
        <v>577</v>
      </c>
      <c r="FY104" s="154"/>
      <c r="FZ104" s="151">
        <v>0</v>
      </c>
      <c r="GA104" s="151">
        <v>0</v>
      </c>
      <c r="GB104" s="153">
        <v>0</v>
      </c>
      <c r="GC104" s="154">
        <v>0</v>
      </c>
      <c r="GD104" s="154">
        <v>0</v>
      </c>
      <c r="GE104" s="154">
        <v>0</v>
      </c>
      <c r="GF104" s="155">
        <v>0</v>
      </c>
      <c r="GG104" s="153">
        <v>0</v>
      </c>
      <c r="GH104" s="154">
        <v>0</v>
      </c>
      <c r="GI104" s="154">
        <v>0</v>
      </c>
      <c r="GJ104" s="155">
        <v>0</v>
      </c>
      <c r="GK104" s="151">
        <v>0</v>
      </c>
      <c r="GL104" s="151">
        <v>0</v>
      </c>
      <c r="GM104" s="151">
        <v>0</v>
      </c>
      <c r="GN104" s="151">
        <v>0</v>
      </c>
      <c r="GO104" s="153">
        <v>3</v>
      </c>
      <c r="GP104" s="155">
        <v>0</v>
      </c>
      <c r="GQ104" s="151">
        <v>3</v>
      </c>
      <c r="GR104" s="151">
        <v>0</v>
      </c>
      <c r="GS104" s="153">
        <v>1</v>
      </c>
      <c r="GT104" s="154">
        <v>3</v>
      </c>
      <c r="GU104" s="154">
        <v>2</v>
      </c>
      <c r="GV104" s="154">
        <v>8</v>
      </c>
      <c r="GW104" s="154">
        <v>0</v>
      </c>
      <c r="GX104" s="155">
        <v>0</v>
      </c>
      <c r="GY104" s="151" t="s">
        <v>578</v>
      </c>
      <c r="GZ104" s="153">
        <v>0</v>
      </c>
      <c r="HA104" s="154">
        <v>0</v>
      </c>
      <c r="HB104" s="154">
        <v>0</v>
      </c>
      <c r="HC104" s="154">
        <v>0</v>
      </c>
      <c r="HD104" s="155">
        <v>0</v>
      </c>
      <c r="HE104" s="151">
        <v>0</v>
      </c>
      <c r="HF104" s="151">
        <v>0</v>
      </c>
      <c r="HG104" s="151">
        <v>0</v>
      </c>
      <c r="HH104" s="151">
        <v>0</v>
      </c>
      <c r="HI104" s="151">
        <v>0</v>
      </c>
      <c r="HJ104" s="153">
        <v>0</v>
      </c>
      <c r="HK104" s="154">
        <v>0</v>
      </c>
      <c r="HL104" s="154">
        <v>0</v>
      </c>
      <c r="HM104" s="154">
        <v>0</v>
      </c>
      <c r="HN104" s="155">
        <v>0</v>
      </c>
      <c r="HO104" s="151">
        <v>1</v>
      </c>
      <c r="HP104" s="151">
        <v>4</v>
      </c>
      <c r="HQ104" s="151">
        <v>2</v>
      </c>
      <c r="HR104" s="151">
        <v>0</v>
      </c>
      <c r="HS104" s="151">
        <v>0</v>
      </c>
      <c r="HT104" s="151">
        <v>0</v>
      </c>
      <c r="HU104" s="151">
        <v>0</v>
      </c>
      <c r="HV104" s="151">
        <v>0</v>
      </c>
      <c r="HW104" s="156">
        <v>0</v>
      </c>
      <c r="HX104" s="151" t="s">
        <v>579</v>
      </c>
      <c r="HY104" s="153">
        <v>1</v>
      </c>
      <c r="HZ104" s="155" t="s">
        <v>580</v>
      </c>
    </row>
    <row r="105" spans="1:234" ht="15" customHeight="1" x14ac:dyDescent="0.2">
      <c r="A105" s="151">
        <v>32</v>
      </c>
      <c r="B105" s="151"/>
      <c r="C105" s="146" t="s">
        <v>310</v>
      </c>
      <c r="D105" s="151">
        <v>3</v>
      </c>
      <c r="E105" s="151">
        <v>1</v>
      </c>
      <c r="F105" s="145" t="s">
        <v>581</v>
      </c>
      <c r="G105" s="151">
        <v>13</v>
      </c>
      <c r="H105" s="151"/>
      <c r="I105" s="152">
        <v>1</v>
      </c>
      <c r="J105" s="151"/>
      <c r="K105" s="153">
        <v>4</v>
      </c>
      <c r="L105" s="148">
        <v>9</v>
      </c>
      <c r="M105" s="148">
        <v>4</v>
      </c>
      <c r="N105" s="148">
        <v>2</v>
      </c>
      <c r="O105" s="148">
        <v>5</v>
      </c>
      <c r="P105" s="155">
        <v>6</v>
      </c>
      <c r="Q105" s="151" t="s">
        <v>582</v>
      </c>
      <c r="R105" s="151"/>
      <c r="S105" s="151"/>
      <c r="T105" s="153">
        <v>1</v>
      </c>
      <c r="U105" s="148">
        <v>1</v>
      </c>
      <c r="V105" s="155">
        <v>2</v>
      </c>
      <c r="W105" s="148">
        <v>1</v>
      </c>
      <c r="X105" s="148">
        <v>1</v>
      </c>
      <c r="Y105" s="148">
        <v>2</v>
      </c>
      <c r="Z105" s="153">
        <v>4</v>
      </c>
      <c r="AA105" s="148">
        <v>4</v>
      </c>
      <c r="AB105" s="155">
        <v>1</v>
      </c>
      <c r="AC105" s="148">
        <v>4</v>
      </c>
      <c r="AD105" s="148">
        <v>4</v>
      </c>
      <c r="AE105" s="148">
        <v>1</v>
      </c>
      <c r="AF105" s="153">
        <v>4</v>
      </c>
      <c r="AG105" s="148">
        <v>3</v>
      </c>
      <c r="AH105" s="155">
        <v>2</v>
      </c>
      <c r="AI105" s="148">
        <v>3</v>
      </c>
      <c r="AJ105" s="148">
        <v>3</v>
      </c>
      <c r="AK105" s="148">
        <v>2</v>
      </c>
      <c r="AL105" s="153">
        <v>1</v>
      </c>
      <c r="AM105" s="148">
        <v>1</v>
      </c>
      <c r="AN105" s="155">
        <v>1</v>
      </c>
      <c r="AO105" s="148">
        <v>2</v>
      </c>
      <c r="AP105" s="148">
        <v>3</v>
      </c>
      <c r="AQ105" s="148">
        <v>3</v>
      </c>
      <c r="AR105" s="153">
        <v>2</v>
      </c>
      <c r="AS105" s="148">
        <v>2</v>
      </c>
      <c r="AT105" s="155">
        <v>2</v>
      </c>
      <c r="AU105" s="148">
        <v>5</v>
      </c>
      <c r="AV105" s="148">
        <v>3</v>
      </c>
      <c r="AW105" s="148">
        <v>2</v>
      </c>
      <c r="AX105" s="153">
        <v>0</v>
      </c>
      <c r="AY105" s="148">
        <v>0</v>
      </c>
      <c r="AZ105" s="155">
        <v>0</v>
      </c>
      <c r="BA105" s="154"/>
      <c r="BB105" s="148">
        <v>3</v>
      </c>
      <c r="BC105" s="148">
        <v>4</v>
      </c>
      <c r="BD105" s="148">
        <v>5</v>
      </c>
      <c r="BE105" s="148">
        <v>6</v>
      </c>
      <c r="BF105" s="148"/>
      <c r="BG105" s="153">
        <v>9</v>
      </c>
      <c r="BH105" s="148">
        <v>7</v>
      </c>
      <c r="BI105" s="148">
        <v>6</v>
      </c>
      <c r="BJ105" s="155">
        <v>5</v>
      </c>
      <c r="BK105" s="154"/>
      <c r="BL105" s="148">
        <v>6</v>
      </c>
      <c r="BM105" s="148">
        <v>5</v>
      </c>
      <c r="BN105" s="148">
        <v>4</v>
      </c>
      <c r="BO105" s="148">
        <v>3</v>
      </c>
      <c r="BP105" s="148"/>
      <c r="BQ105" s="153">
        <v>3</v>
      </c>
      <c r="BR105" s="148">
        <v>2</v>
      </c>
      <c r="BS105" s="148">
        <v>2</v>
      </c>
      <c r="BT105" s="155">
        <v>2</v>
      </c>
      <c r="BU105" s="154"/>
      <c r="BV105" s="148">
        <v>3</v>
      </c>
      <c r="BW105" s="148">
        <v>2</v>
      </c>
      <c r="BX105" s="148">
        <v>2</v>
      </c>
      <c r="BY105" s="148">
        <v>2</v>
      </c>
      <c r="BZ105" s="148"/>
      <c r="CA105" s="153">
        <v>1</v>
      </c>
      <c r="CB105" s="148">
        <v>2</v>
      </c>
      <c r="CC105" s="148">
        <v>2</v>
      </c>
      <c r="CD105" s="155">
        <v>2</v>
      </c>
      <c r="CE105" s="154"/>
      <c r="CF105" s="148">
        <v>2</v>
      </c>
      <c r="CG105" s="148">
        <v>2</v>
      </c>
      <c r="CH105" s="148">
        <v>4</v>
      </c>
      <c r="CI105" s="148">
        <v>4</v>
      </c>
      <c r="CJ105" s="156"/>
      <c r="CK105" s="154"/>
      <c r="CL105" s="148">
        <v>2</v>
      </c>
      <c r="CM105" s="148">
        <v>2</v>
      </c>
      <c r="CN105" s="148">
        <v>2</v>
      </c>
      <c r="CO105" s="148">
        <v>2</v>
      </c>
      <c r="CP105" s="148"/>
      <c r="CQ105" s="153">
        <v>2</v>
      </c>
      <c r="CR105" s="148">
        <v>2</v>
      </c>
      <c r="CS105" s="148">
        <v>2</v>
      </c>
      <c r="CT105" s="155">
        <v>2</v>
      </c>
      <c r="CU105" s="154"/>
      <c r="CV105" s="148">
        <v>2</v>
      </c>
      <c r="CW105" s="148">
        <v>2</v>
      </c>
      <c r="CX105" s="148">
        <v>2</v>
      </c>
      <c r="CY105" s="148">
        <v>2</v>
      </c>
      <c r="CZ105" s="148"/>
      <c r="DA105" s="153">
        <v>2</v>
      </c>
      <c r="DB105" s="148">
        <v>2</v>
      </c>
      <c r="DC105" s="148">
        <v>2</v>
      </c>
      <c r="DD105" s="155">
        <v>2</v>
      </c>
      <c r="DE105" s="154"/>
      <c r="DF105" s="148">
        <v>2</v>
      </c>
      <c r="DG105" s="148">
        <v>2</v>
      </c>
      <c r="DH105" s="148">
        <v>3</v>
      </c>
      <c r="DI105" s="148">
        <v>3</v>
      </c>
      <c r="DJ105" s="148"/>
      <c r="DK105" s="153">
        <v>2</v>
      </c>
      <c r="DL105" s="148">
        <v>2</v>
      </c>
      <c r="DM105" s="148">
        <v>2</v>
      </c>
      <c r="DN105" s="155">
        <v>2</v>
      </c>
      <c r="DO105" s="154"/>
      <c r="DP105" s="148">
        <v>3</v>
      </c>
      <c r="DQ105" s="148">
        <v>3</v>
      </c>
      <c r="DR105" s="148">
        <v>3</v>
      </c>
      <c r="DS105" s="148">
        <v>3</v>
      </c>
      <c r="DT105" s="148"/>
      <c r="DU105" s="153">
        <v>3</v>
      </c>
      <c r="DV105" s="148">
        <v>3</v>
      </c>
      <c r="DW105" s="155">
        <v>3</v>
      </c>
      <c r="DX105" s="148">
        <v>0</v>
      </c>
      <c r="DY105" s="156">
        <v>0</v>
      </c>
      <c r="DZ105" s="154"/>
      <c r="EA105" s="148">
        <v>5</v>
      </c>
      <c r="EB105" s="148">
        <v>2</v>
      </c>
      <c r="EC105" s="148">
        <v>7</v>
      </c>
      <c r="ED105" s="148"/>
      <c r="EE105" s="148">
        <v>0</v>
      </c>
      <c r="EF105" s="148"/>
      <c r="EG105" s="153">
        <v>5</v>
      </c>
      <c r="EH105" s="148">
        <v>2</v>
      </c>
      <c r="EI105" s="148">
        <v>7</v>
      </c>
      <c r="EJ105" s="148"/>
      <c r="EK105" s="155">
        <v>0</v>
      </c>
      <c r="EL105" s="154"/>
      <c r="EM105" s="148">
        <v>5</v>
      </c>
      <c r="EN105" s="148">
        <v>2</v>
      </c>
      <c r="EO105" s="148">
        <v>7</v>
      </c>
      <c r="EP105" s="148"/>
      <c r="EQ105" s="148">
        <v>0</v>
      </c>
      <c r="ER105" s="148"/>
      <c r="ES105" s="153">
        <v>5</v>
      </c>
      <c r="ET105" s="148">
        <v>2</v>
      </c>
      <c r="EU105" s="148">
        <v>7</v>
      </c>
      <c r="EV105" s="148"/>
      <c r="EW105" s="155">
        <v>0</v>
      </c>
      <c r="EX105" s="154"/>
      <c r="EY105" s="148">
        <v>2</v>
      </c>
      <c r="EZ105" s="148">
        <v>0</v>
      </c>
      <c r="FA105" s="148"/>
      <c r="FB105" s="153">
        <v>1</v>
      </c>
      <c r="FC105" s="148">
        <v>2</v>
      </c>
      <c r="FD105" s="148">
        <v>3</v>
      </c>
      <c r="FE105" s="148">
        <v>4</v>
      </c>
      <c r="FF105" s="148">
        <v>5</v>
      </c>
      <c r="FG105" s="148">
        <v>6</v>
      </c>
      <c r="FH105" s="148">
        <v>0</v>
      </c>
      <c r="FI105" s="148"/>
      <c r="FJ105" s="155">
        <v>0</v>
      </c>
      <c r="FK105" s="154"/>
      <c r="FL105" s="148">
        <v>1</v>
      </c>
      <c r="FM105" s="148">
        <v>2</v>
      </c>
      <c r="FN105" s="148">
        <v>3</v>
      </c>
      <c r="FO105" s="148">
        <v>4</v>
      </c>
      <c r="FP105" s="148">
        <v>6</v>
      </c>
      <c r="FQ105" s="148">
        <v>7</v>
      </c>
      <c r="FR105" s="148">
        <v>0</v>
      </c>
      <c r="FS105" s="148">
        <v>0</v>
      </c>
      <c r="FT105" s="148"/>
      <c r="FU105" s="148">
        <v>0</v>
      </c>
      <c r="FV105" s="148"/>
      <c r="FW105" s="153">
        <v>3</v>
      </c>
      <c r="FX105" s="155" t="s">
        <v>583</v>
      </c>
      <c r="FY105" s="154"/>
      <c r="FZ105" s="148">
        <v>2</v>
      </c>
      <c r="GA105" s="148">
        <v>0</v>
      </c>
      <c r="GB105" s="153">
        <v>1</v>
      </c>
      <c r="GC105" s="148">
        <v>0</v>
      </c>
      <c r="GD105" s="148">
        <v>0</v>
      </c>
      <c r="GE105" s="148">
        <v>0</v>
      </c>
      <c r="GF105" s="155">
        <v>0</v>
      </c>
      <c r="GG105" s="153">
        <v>7</v>
      </c>
      <c r="GH105" s="148">
        <v>2</v>
      </c>
      <c r="GI105" s="148">
        <v>0</v>
      </c>
      <c r="GJ105" s="155">
        <v>0</v>
      </c>
      <c r="GK105" s="148">
        <v>9</v>
      </c>
      <c r="GL105" s="148">
        <v>2</v>
      </c>
      <c r="GM105" s="148">
        <v>2</v>
      </c>
      <c r="GN105" s="148">
        <v>0</v>
      </c>
      <c r="GO105" s="153">
        <v>2</v>
      </c>
      <c r="GP105" s="155">
        <v>0</v>
      </c>
      <c r="GQ105" s="148">
        <v>1</v>
      </c>
      <c r="GR105" s="148">
        <v>0</v>
      </c>
      <c r="GS105" s="153">
        <v>3</v>
      </c>
      <c r="GT105" s="148">
        <v>1</v>
      </c>
      <c r="GU105" s="148">
        <v>6</v>
      </c>
      <c r="GV105" s="148">
        <v>8</v>
      </c>
      <c r="GW105" s="148">
        <v>6</v>
      </c>
      <c r="GX105" s="155">
        <v>0</v>
      </c>
      <c r="GY105" s="151" t="s">
        <v>584</v>
      </c>
      <c r="GZ105" s="153">
        <v>0</v>
      </c>
      <c r="HA105" s="148">
        <v>4</v>
      </c>
      <c r="HB105" s="148">
        <v>0</v>
      </c>
      <c r="HC105" s="148">
        <v>0</v>
      </c>
      <c r="HD105" s="155">
        <v>0</v>
      </c>
      <c r="HE105" s="148">
        <v>10</v>
      </c>
      <c r="HF105" s="148">
        <v>0</v>
      </c>
      <c r="HG105" s="148">
        <v>0</v>
      </c>
      <c r="HH105" s="148">
        <v>0</v>
      </c>
      <c r="HI105" s="148">
        <v>0</v>
      </c>
      <c r="HJ105" s="153">
        <v>10</v>
      </c>
      <c r="HK105" s="148">
        <v>7</v>
      </c>
      <c r="HL105" s="148">
        <v>0</v>
      </c>
      <c r="HM105" s="148">
        <v>0</v>
      </c>
      <c r="HN105" s="155">
        <v>0</v>
      </c>
      <c r="HO105" s="148">
        <v>1</v>
      </c>
      <c r="HP105" s="148">
        <v>2</v>
      </c>
      <c r="HQ105" s="148">
        <v>4</v>
      </c>
      <c r="HR105" s="148">
        <v>3</v>
      </c>
      <c r="HS105" s="148">
        <v>0</v>
      </c>
      <c r="HT105" s="148">
        <v>0</v>
      </c>
      <c r="HU105" s="148">
        <v>0</v>
      </c>
      <c r="HV105" s="148">
        <v>0</v>
      </c>
      <c r="HW105" s="156">
        <v>0</v>
      </c>
      <c r="HX105" s="151" t="s">
        <v>585</v>
      </c>
      <c r="HY105" s="153">
        <v>3</v>
      </c>
      <c r="HZ105" s="155" t="s">
        <v>586</v>
      </c>
    </row>
    <row r="106" spans="1:234" ht="15" customHeight="1" x14ac:dyDescent="0.2">
      <c r="A106" s="145">
        <v>33</v>
      </c>
      <c r="B106" s="151"/>
      <c r="C106" s="146" t="s">
        <v>330</v>
      </c>
      <c r="D106" s="151">
        <v>3</v>
      </c>
      <c r="E106" s="151">
        <v>1</v>
      </c>
      <c r="F106" s="151" t="s">
        <v>587</v>
      </c>
      <c r="G106" s="151">
        <v>13</v>
      </c>
      <c r="H106" s="151"/>
      <c r="I106" s="152">
        <v>2</v>
      </c>
      <c r="J106" s="151"/>
      <c r="K106" s="153">
        <v>7</v>
      </c>
      <c r="L106" s="148">
        <v>3</v>
      </c>
      <c r="M106" s="148">
        <v>1</v>
      </c>
      <c r="N106" s="154"/>
      <c r="O106" s="148">
        <v>5</v>
      </c>
      <c r="P106" s="155">
        <v>11</v>
      </c>
      <c r="Q106" s="151"/>
      <c r="R106" s="151"/>
      <c r="S106" s="151"/>
      <c r="T106" s="153">
        <v>1</v>
      </c>
      <c r="U106" s="148">
        <v>1</v>
      </c>
      <c r="V106" s="155">
        <v>1</v>
      </c>
      <c r="W106" s="148">
        <v>1</v>
      </c>
      <c r="X106" s="148">
        <v>1</v>
      </c>
      <c r="Y106" s="148">
        <v>1</v>
      </c>
      <c r="Z106" s="153">
        <v>4</v>
      </c>
      <c r="AA106" s="148">
        <v>4</v>
      </c>
      <c r="AB106" s="155">
        <v>3</v>
      </c>
      <c r="AC106" s="148">
        <v>5</v>
      </c>
      <c r="AD106" s="148">
        <v>5</v>
      </c>
      <c r="AE106" s="148">
        <v>3</v>
      </c>
      <c r="AF106" s="153">
        <v>3</v>
      </c>
      <c r="AG106" s="148">
        <v>3</v>
      </c>
      <c r="AH106" s="155">
        <v>2</v>
      </c>
      <c r="AI106" s="148">
        <v>3</v>
      </c>
      <c r="AJ106" s="148">
        <v>3</v>
      </c>
      <c r="AK106" s="148">
        <v>2</v>
      </c>
      <c r="AL106" s="153">
        <v>3</v>
      </c>
      <c r="AM106" s="148">
        <v>2</v>
      </c>
      <c r="AN106" s="155">
        <v>1</v>
      </c>
      <c r="AO106" s="148">
        <v>1</v>
      </c>
      <c r="AP106" s="148">
        <v>1</v>
      </c>
      <c r="AQ106" s="148">
        <v>1</v>
      </c>
      <c r="AR106" s="153">
        <v>1</v>
      </c>
      <c r="AS106" s="148">
        <v>1</v>
      </c>
      <c r="AT106" s="155">
        <v>1</v>
      </c>
      <c r="AU106" s="148">
        <v>4</v>
      </c>
      <c r="AV106" s="148">
        <v>4</v>
      </c>
      <c r="AW106" s="148">
        <v>3</v>
      </c>
      <c r="AX106" s="153" t="s">
        <v>588</v>
      </c>
      <c r="AY106" s="154" t="s">
        <v>588</v>
      </c>
      <c r="AZ106" s="155" t="s">
        <v>589</v>
      </c>
      <c r="BA106" s="154"/>
      <c r="BB106" s="148">
        <v>1</v>
      </c>
      <c r="BC106" s="148">
        <v>2</v>
      </c>
      <c r="BD106" s="148">
        <v>5</v>
      </c>
      <c r="BE106" s="148">
        <v>6</v>
      </c>
      <c r="BF106" s="148"/>
      <c r="BG106" s="153">
        <v>9</v>
      </c>
      <c r="BH106" s="148">
        <v>8</v>
      </c>
      <c r="BI106" s="148">
        <v>6</v>
      </c>
      <c r="BJ106" s="155">
        <v>5</v>
      </c>
      <c r="BK106" s="154"/>
      <c r="BL106" s="148">
        <v>3</v>
      </c>
      <c r="BM106" s="148">
        <v>3</v>
      </c>
      <c r="BN106" s="148">
        <v>6</v>
      </c>
      <c r="BO106" s="148">
        <v>6</v>
      </c>
      <c r="BP106" s="148"/>
      <c r="BQ106" s="153">
        <v>2</v>
      </c>
      <c r="BR106" s="148">
        <v>2</v>
      </c>
      <c r="BS106" s="148">
        <v>2</v>
      </c>
      <c r="BT106" s="155">
        <v>3</v>
      </c>
      <c r="BU106" s="154"/>
      <c r="BV106" s="148">
        <v>3</v>
      </c>
      <c r="BW106" s="148">
        <v>3</v>
      </c>
      <c r="BX106" s="148">
        <v>6</v>
      </c>
      <c r="BY106" s="148">
        <v>6</v>
      </c>
      <c r="BZ106" s="148"/>
      <c r="CA106" s="153">
        <v>2</v>
      </c>
      <c r="CB106" s="148">
        <v>2</v>
      </c>
      <c r="CC106" s="148">
        <v>3</v>
      </c>
      <c r="CD106" s="155">
        <v>4</v>
      </c>
      <c r="CE106" s="154"/>
      <c r="CF106" s="148">
        <v>2</v>
      </c>
      <c r="CG106" s="148">
        <v>2</v>
      </c>
      <c r="CH106" s="148">
        <v>3</v>
      </c>
      <c r="CI106" s="148">
        <v>4</v>
      </c>
      <c r="CJ106" s="156" t="s">
        <v>590</v>
      </c>
      <c r="CK106" s="154"/>
      <c r="CL106" s="148">
        <v>2</v>
      </c>
      <c r="CM106" s="148">
        <v>2</v>
      </c>
      <c r="CN106" s="148">
        <v>2</v>
      </c>
      <c r="CO106" s="148">
        <v>2</v>
      </c>
      <c r="CP106" s="148"/>
      <c r="CQ106" s="153">
        <v>2</v>
      </c>
      <c r="CR106" s="148">
        <v>2</v>
      </c>
      <c r="CS106" s="148">
        <v>4</v>
      </c>
      <c r="CT106" s="155">
        <v>4</v>
      </c>
      <c r="CU106" s="154"/>
      <c r="CV106" s="148">
        <v>1</v>
      </c>
      <c r="CW106" s="148">
        <v>1</v>
      </c>
      <c r="CX106" s="148">
        <v>4</v>
      </c>
      <c r="CY106" s="148">
        <v>4</v>
      </c>
      <c r="CZ106" s="148"/>
      <c r="DA106" s="153">
        <v>1</v>
      </c>
      <c r="DB106" s="148">
        <v>1</v>
      </c>
      <c r="DC106" s="148">
        <v>2</v>
      </c>
      <c r="DD106" s="155">
        <v>2</v>
      </c>
      <c r="DE106" s="154"/>
      <c r="DF106" s="148">
        <v>3</v>
      </c>
      <c r="DG106" s="148">
        <v>3</v>
      </c>
      <c r="DH106" s="148">
        <v>2</v>
      </c>
      <c r="DI106" s="148">
        <v>4</v>
      </c>
      <c r="DJ106" s="148"/>
      <c r="DK106" s="153">
        <v>2</v>
      </c>
      <c r="DL106" s="148">
        <v>2</v>
      </c>
      <c r="DM106" s="148">
        <v>2</v>
      </c>
      <c r="DN106" s="155">
        <v>2</v>
      </c>
      <c r="DO106" s="154"/>
      <c r="DP106" s="148">
        <v>2</v>
      </c>
      <c r="DQ106" s="148">
        <v>2</v>
      </c>
      <c r="DR106" s="148">
        <v>2</v>
      </c>
      <c r="DS106" s="148">
        <v>2</v>
      </c>
      <c r="DT106" s="148"/>
      <c r="DU106" s="153">
        <v>3</v>
      </c>
      <c r="DV106" s="148">
        <v>3</v>
      </c>
      <c r="DW106" s="155">
        <v>3</v>
      </c>
      <c r="DX106" s="148" t="s">
        <v>591</v>
      </c>
      <c r="DY106" s="156" t="s">
        <v>592</v>
      </c>
      <c r="DZ106" s="154"/>
      <c r="EA106" s="148">
        <v>2</v>
      </c>
      <c r="EB106" s="148">
        <v>4</v>
      </c>
      <c r="EC106" s="148">
        <v>5</v>
      </c>
      <c r="ED106" s="148"/>
      <c r="EE106" s="151" t="s">
        <v>593</v>
      </c>
      <c r="EF106" s="151"/>
      <c r="EG106" s="147">
        <v>2</v>
      </c>
      <c r="EH106" s="148">
        <v>4</v>
      </c>
      <c r="EI106" s="148">
        <v>5</v>
      </c>
      <c r="EJ106" s="148"/>
      <c r="EK106" s="155" t="s">
        <v>593</v>
      </c>
      <c r="EL106" s="154"/>
      <c r="EM106" s="148">
        <v>2</v>
      </c>
      <c r="EN106" s="148">
        <v>4</v>
      </c>
      <c r="EO106" s="148">
        <v>5</v>
      </c>
      <c r="EP106" s="148"/>
      <c r="EQ106" s="151" t="s">
        <v>593</v>
      </c>
      <c r="ER106" s="151"/>
      <c r="ES106" s="153">
        <v>2</v>
      </c>
      <c r="ET106" s="148">
        <v>4</v>
      </c>
      <c r="EU106" s="148">
        <v>5</v>
      </c>
      <c r="EV106" s="148"/>
      <c r="EW106" s="155">
        <v>0</v>
      </c>
      <c r="EX106" s="154"/>
      <c r="EY106" s="148">
        <v>1</v>
      </c>
      <c r="EZ106" s="148">
        <v>0</v>
      </c>
      <c r="FA106" s="148"/>
      <c r="FB106" s="153">
        <v>1</v>
      </c>
      <c r="FC106" s="148">
        <v>3</v>
      </c>
      <c r="FD106" s="148">
        <v>4</v>
      </c>
      <c r="FE106" s="148">
        <v>5</v>
      </c>
      <c r="FF106" s="148">
        <v>6</v>
      </c>
      <c r="FG106" s="148">
        <v>0</v>
      </c>
      <c r="FH106" s="148">
        <v>0</v>
      </c>
      <c r="FI106" s="148"/>
      <c r="FJ106" s="155">
        <v>0</v>
      </c>
      <c r="FK106" s="154"/>
      <c r="FL106" s="148">
        <v>1</v>
      </c>
      <c r="FM106" s="148">
        <v>2</v>
      </c>
      <c r="FN106" s="148">
        <v>5</v>
      </c>
      <c r="FO106" s="148">
        <v>4</v>
      </c>
      <c r="FP106" s="148">
        <v>7</v>
      </c>
      <c r="FQ106" s="148">
        <v>0</v>
      </c>
      <c r="FR106" s="148">
        <v>0</v>
      </c>
      <c r="FS106" s="148">
        <v>0</v>
      </c>
      <c r="FT106" s="148"/>
      <c r="FU106" s="148">
        <v>0</v>
      </c>
      <c r="FV106" s="148"/>
      <c r="FW106" s="153">
        <v>1</v>
      </c>
      <c r="FX106" s="155" t="s">
        <v>594</v>
      </c>
      <c r="FY106" s="154"/>
      <c r="FZ106" s="148">
        <v>5</v>
      </c>
      <c r="GA106" s="148">
        <v>0</v>
      </c>
      <c r="GB106" s="153">
        <v>1</v>
      </c>
      <c r="GC106" s="148">
        <v>0</v>
      </c>
      <c r="GD106" s="148">
        <v>0</v>
      </c>
      <c r="GE106" s="148">
        <v>0</v>
      </c>
      <c r="GF106" s="155">
        <v>0</v>
      </c>
      <c r="GG106" s="153">
        <v>10</v>
      </c>
      <c r="GH106" s="148">
        <v>10</v>
      </c>
      <c r="GI106" s="148">
        <v>2</v>
      </c>
      <c r="GJ106" s="155">
        <v>0</v>
      </c>
      <c r="GK106" s="148">
        <v>10</v>
      </c>
      <c r="GL106" s="148">
        <v>10</v>
      </c>
      <c r="GM106" s="148">
        <v>5</v>
      </c>
      <c r="GN106" s="148">
        <v>0</v>
      </c>
      <c r="GO106" s="153">
        <v>3</v>
      </c>
      <c r="GP106" s="155">
        <v>0</v>
      </c>
      <c r="GQ106" s="148">
        <v>1</v>
      </c>
      <c r="GR106" s="148">
        <v>0</v>
      </c>
      <c r="GS106" s="153">
        <v>3</v>
      </c>
      <c r="GT106" s="148">
        <v>5</v>
      </c>
      <c r="GU106" s="148">
        <v>2</v>
      </c>
      <c r="GV106" s="148">
        <v>7</v>
      </c>
      <c r="GW106" s="148">
        <v>6</v>
      </c>
      <c r="GX106" s="155">
        <v>0</v>
      </c>
      <c r="GY106" s="148" t="s">
        <v>595</v>
      </c>
      <c r="GZ106" s="153">
        <v>1</v>
      </c>
      <c r="HA106" s="148">
        <v>2</v>
      </c>
      <c r="HB106" s="148">
        <v>2</v>
      </c>
      <c r="HC106" s="148">
        <v>0</v>
      </c>
      <c r="HD106" s="155">
        <v>0</v>
      </c>
      <c r="HE106" s="148">
        <v>0</v>
      </c>
      <c r="HF106" s="148">
        <v>2</v>
      </c>
      <c r="HG106" s="148">
        <v>2</v>
      </c>
      <c r="HH106" s="148">
        <v>0</v>
      </c>
      <c r="HI106" s="148">
        <v>0</v>
      </c>
      <c r="HJ106" s="153">
        <v>1</v>
      </c>
      <c r="HK106" s="148">
        <v>1</v>
      </c>
      <c r="HL106" s="148">
        <v>1</v>
      </c>
      <c r="HM106" s="148">
        <v>0</v>
      </c>
      <c r="HN106" s="155" t="s">
        <v>596</v>
      </c>
      <c r="HO106" s="148">
        <v>1</v>
      </c>
      <c r="HP106" s="148">
        <v>2</v>
      </c>
      <c r="HQ106" s="148">
        <v>3</v>
      </c>
      <c r="HR106" s="148">
        <v>4</v>
      </c>
      <c r="HS106" s="148">
        <v>0</v>
      </c>
      <c r="HT106" s="148">
        <v>0</v>
      </c>
      <c r="HU106" s="148">
        <v>0</v>
      </c>
      <c r="HV106" s="148">
        <v>0</v>
      </c>
      <c r="HW106" s="156" t="s">
        <v>597</v>
      </c>
      <c r="HX106" s="148" t="s">
        <v>598</v>
      </c>
      <c r="HY106" s="153">
        <v>7</v>
      </c>
      <c r="HZ106" s="155" t="s">
        <v>599</v>
      </c>
    </row>
    <row r="107" spans="1:234" s="18" customFormat="1" ht="15" customHeight="1" x14ac:dyDescent="0.2">
      <c r="A107" s="151">
        <v>34</v>
      </c>
      <c r="B107" s="151"/>
      <c r="C107" s="146" t="s">
        <v>273</v>
      </c>
      <c r="D107" s="151">
        <v>3</v>
      </c>
      <c r="E107" s="151">
        <v>1</v>
      </c>
      <c r="F107" s="151" t="s">
        <v>600</v>
      </c>
      <c r="G107" s="151">
        <v>13</v>
      </c>
      <c r="H107" s="151"/>
      <c r="I107" s="152">
        <v>1</v>
      </c>
      <c r="J107" s="151"/>
      <c r="K107" s="153">
        <v>4</v>
      </c>
      <c r="L107" s="148">
        <v>7</v>
      </c>
      <c r="M107" s="148">
        <v>2</v>
      </c>
      <c r="N107" s="148">
        <v>9</v>
      </c>
      <c r="O107" s="148">
        <v>5</v>
      </c>
      <c r="P107" s="155">
        <v>11</v>
      </c>
      <c r="Q107" s="151"/>
      <c r="R107" s="151"/>
      <c r="S107" s="151"/>
      <c r="T107" s="153">
        <v>1</v>
      </c>
      <c r="U107" s="148">
        <v>1</v>
      </c>
      <c r="V107" s="155">
        <v>3</v>
      </c>
      <c r="W107" s="148">
        <v>2</v>
      </c>
      <c r="X107" s="148">
        <v>2</v>
      </c>
      <c r="Y107" s="148">
        <v>3</v>
      </c>
      <c r="Z107" s="153">
        <v>4</v>
      </c>
      <c r="AA107" s="148">
        <v>1</v>
      </c>
      <c r="AB107" s="155">
        <v>1</v>
      </c>
      <c r="AC107" s="148">
        <v>4</v>
      </c>
      <c r="AD107" s="148">
        <v>2</v>
      </c>
      <c r="AE107" s="148">
        <v>2</v>
      </c>
      <c r="AF107" s="153">
        <v>4</v>
      </c>
      <c r="AG107" s="148">
        <v>2</v>
      </c>
      <c r="AH107" s="155">
        <v>2</v>
      </c>
      <c r="AI107" s="148">
        <v>4</v>
      </c>
      <c r="AJ107" s="148">
        <v>2</v>
      </c>
      <c r="AK107" s="148">
        <v>2</v>
      </c>
      <c r="AL107" s="153">
        <v>2</v>
      </c>
      <c r="AM107" s="148">
        <v>2</v>
      </c>
      <c r="AN107" s="155">
        <v>2</v>
      </c>
      <c r="AO107" s="148">
        <v>2</v>
      </c>
      <c r="AP107" s="148">
        <v>2</v>
      </c>
      <c r="AQ107" s="148">
        <v>3</v>
      </c>
      <c r="AR107" s="153">
        <v>3</v>
      </c>
      <c r="AS107" s="148">
        <v>3</v>
      </c>
      <c r="AT107" s="155">
        <v>3</v>
      </c>
      <c r="AU107" s="148">
        <v>4</v>
      </c>
      <c r="AV107" s="148">
        <v>4</v>
      </c>
      <c r="AW107" s="148">
        <v>3</v>
      </c>
      <c r="AX107" s="153">
        <v>0</v>
      </c>
      <c r="AY107" s="148">
        <v>0</v>
      </c>
      <c r="AZ107" s="155">
        <v>0</v>
      </c>
      <c r="BA107" s="154"/>
      <c r="BB107" s="148">
        <v>3</v>
      </c>
      <c r="BC107" s="148">
        <v>3</v>
      </c>
      <c r="BD107" s="148">
        <v>4</v>
      </c>
      <c r="BE107" s="148">
        <v>5</v>
      </c>
      <c r="BF107" s="148"/>
      <c r="BG107" s="153">
        <v>10</v>
      </c>
      <c r="BH107" s="148">
        <v>9</v>
      </c>
      <c r="BI107" s="148">
        <v>8</v>
      </c>
      <c r="BJ107" s="155">
        <v>6</v>
      </c>
      <c r="BK107" s="154"/>
      <c r="BL107" s="148">
        <v>3</v>
      </c>
      <c r="BM107" s="148">
        <v>4</v>
      </c>
      <c r="BN107" s="148">
        <v>5</v>
      </c>
      <c r="BO107" s="148">
        <v>6</v>
      </c>
      <c r="BP107" s="148"/>
      <c r="BQ107" s="153">
        <v>1</v>
      </c>
      <c r="BR107" s="148">
        <v>2</v>
      </c>
      <c r="BS107" s="148">
        <v>2</v>
      </c>
      <c r="BT107" s="155">
        <v>2</v>
      </c>
      <c r="BU107" s="154"/>
      <c r="BV107" s="148">
        <v>2</v>
      </c>
      <c r="BW107" s="148">
        <v>3</v>
      </c>
      <c r="BX107" s="148">
        <v>3</v>
      </c>
      <c r="BY107" s="148">
        <v>3</v>
      </c>
      <c r="BZ107" s="148"/>
      <c r="CA107" s="153">
        <v>2</v>
      </c>
      <c r="CB107" s="148">
        <v>2</v>
      </c>
      <c r="CC107" s="148">
        <v>2</v>
      </c>
      <c r="CD107" s="155">
        <v>2</v>
      </c>
      <c r="CE107" s="154"/>
      <c r="CF107" s="148">
        <v>2</v>
      </c>
      <c r="CG107" s="148">
        <v>3</v>
      </c>
      <c r="CH107" s="148">
        <v>3</v>
      </c>
      <c r="CI107" s="148">
        <v>2</v>
      </c>
      <c r="CJ107" s="156" t="s">
        <v>601</v>
      </c>
      <c r="CK107" s="154"/>
      <c r="CL107" s="148">
        <v>5</v>
      </c>
      <c r="CM107" s="148">
        <v>5</v>
      </c>
      <c r="CN107" s="148">
        <v>5</v>
      </c>
      <c r="CO107" s="148">
        <v>5</v>
      </c>
      <c r="CP107" s="148"/>
      <c r="CQ107" s="153">
        <v>2</v>
      </c>
      <c r="CR107" s="148">
        <v>2</v>
      </c>
      <c r="CS107" s="148">
        <v>2</v>
      </c>
      <c r="CT107" s="155">
        <v>2</v>
      </c>
      <c r="CU107" s="154"/>
      <c r="CV107" s="148">
        <v>2</v>
      </c>
      <c r="CW107" s="148">
        <v>2</v>
      </c>
      <c r="CX107" s="148">
        <v>2</v>
      </c>
      <c r="CY107" s="148">
        <v>2</v>
      </c>
      <c r="CZ107" s="148"/>
      <c r="DA107" s="153">
        <v>2</v>
      </c>
      <c r="DB107" s="148">
        <v>2</v>
      </c>
      <c r="DC107" s="148">
        <v>2</v>
      </c>
      <c r="DD107" s="155">
        <v>2</v>
      </c>
      <c r="DE107" s="154"/>
      <c r="DF107" s="148">
        <v>1</v>
      </c>
      <c r="DG107" s="148">
        <v>1</v>
      </c>
      <c r="DH107" s="148">
        <v>1</v>
      </c>
      <c r="DI107" s="148">
        <v>1</v>
      </c>
      <c r="DJ107" s="148"/>
      <c r="DK107" s="153">
        <v>3</v>
      </c>
      <c r="DL107" s="148">
        <v>3</v>
      </c>
      <c r="DM107" s="148">
        <v>3</v>
      </c>
      <c r="DN107" s="155">
        <v>3</v>
      </c>
      <c r="DO107" s="154"/>
      <c r="DP107" s="148">
        <v>2</v>
      </c>
      <c r="DQ107" s="148">
        <v>2</v>
      </c>
      <c r="DR107" s="148">
        <v>2</v>
      </c>
      <c r="DS107" s="148">
        <v>2</v>
      </c>
      <c r="DT107" s="148"/>
      <c r="DU107" s="153">
        <v>3</v>
      </c>
      <c r="DV107" s="148">
        <v>3</v>
      </c>
      <c r="DW107" s="155">
        <v>3</v>
      </c>
      <c r="DX107" s="148">
        <v>0</v>
      </c>
      <c r="DY107" s="156">
        <v>0</v>
      </c>
      <c r="DZ107" s="154"/>
      <c r="EA107" s="148">
        <v>4</v>
      </c>
      <c r="EB107" s="148">
        <v>3</v>
      </c>
      <c r="EC107" s="148">
        <v>1</v>
      </c>
      <c r="ED107" s="148"/>
      <c r="EE107" s="148">
        <v>0</v>
      </c>
      <c r="EF107" s="148"/>
      <c r="EG107" s="153">
        <v>4</v>
      </c>
      <c r="EH107" s="148">
        <v>3</v>
      </c>
      <c r="EI107" s="148">
        <v>1</v>
      </c>
      <c r="EJ107" s="148"/>
      <c r="EK107" s="155">
        <v>0</v>
      </c>
      <c r="EL107" s="154"/>
      <c r="EM107" s="148">
        <v>6</v>
      </c>
      <c r="EN107" s="148">
        <v>5</v>
      </c>
      <c r="EO107" s="148">
        <v>1</v>
      </c>
      <c r="EP107" s="148"/>
      <c r="EQ107" s="148">
        <v>0</v>
      </c>
      <c r="ER107" s="148"/>
      <c r="ES107" s="153">
        <v>6</v>
      </c>
      <c r="ET107" s="148">
        <v>5</v>
      </c>
      <c r="EU107" s="148">
        <v>1</v>
      </c>
      <c r="EV107" s="148"/>
      <c r="EW107" s="155">
        <v>0</v>
      </c>
      <c r="EX107" s="154"/>
      <c r="EY107" s="148">
        <v>2</v>
      </c>
      <c r="EZ107" s="148">
        <v>0</v>
      </c>
      <c r="FA107" s="148"/>
      <c r="FB107" s="153">
        <v>1</v>
      </c>
      <c r="FC107" s="148">
        <v>3</v>
      </c>
      <c r="FD107" s="148">
        <v>4</v>
      </c>
      <c r="FE107" s="148">
        <v>5</v>
      </c>
      <c r="FF107" s="148">
        <v>6</v>
      </c>
      <c r="FG107" s="148">
        <v>0</v>
      </c>
      <c r="FH107" s="148">
        <v>0</v>
      </c>
      <c r="FI107" s="148"/>
      <c r="FJ107" s="155">
        <v>0</v>
      </c>
      <c r="FK107" s="154"/>
      <c r="FL107" s="148">
        <v>1</v>
      </c>
      <c r="FM107" s="148">
        <v>2</v>
      </c>
      <c r="FN107" s="148">
        <v>4</v>
      </c>
      <c r="FO107" s="148">
        <v>7</v>
      </c>
      <c r="FP107" s="148">
        <v>0</v>
      </c>
      <c r="FQ107" s="148">
        <v>0</v>
      </c>
      <c r="FR107" s="148">
        <v>0</v>
      </c>
      <c r="FS107" s="148">
        <v>0</v>
      </c>
      <c r="FT107" s="148"/>
      <c r="FU107" s="148">
        <v>0</v>
      </c>
      <c r="FV107" s="148"/>
      <c r="FW107" s="153">
        <v>3</v>
      </c>
      <c r="FX107" s="155">
        <v>0</v>
      </c>
      <c r="FY107" s="154"/>
      <c r="FZ107" s="148">
        <v>5</v>
      </c>
      <c r="GA107" s="148">
        <v>0</v>
      </c>
      <c r="GB107" s="153">
        <v>1</v>
      </c>
      <c r="GC107" s="148">
        <v>0</v>
      </c>
      <c r="GD107" s="148">
        <v>0</v>
      </c>
      <c r="GE107" s="148">
        <v>0</v>
      </c>
      <c r="GF107" s="155">
        <v>0</v>
      </c>
      <c r="GG107" s="153">
        <v>6</v>
      </c>
      <c r="GH107" s="148">
        <v>3</v>
      </c>
      <c r="GI107" s="148">
        <v>0</v>
      </c>
      <c r="GJ107" s="155">
        <v>0</v>
      </c>
      <c r="GK107" s="148">
        <v>10</v>
      </c>
      <c r="GL107" s="148">
        <v>9</v>
      </c>
      <c r="GM107" s="148">
        <v>0</v>
      </c>
      <c r="GN107" s="148">
        <v>0</v>
      </c>
      <c r="GO107" s="153">
        <v>3</v>
      </c>
      <c r="GP107" s="155">
        <v>0</v>
      </c>
      <c r="GQ107" s="148">
        <v>1</v>
      </c>
      <c r="GR107" s="148">
        <v>0</v>
      </c>
      <c r="GS107" s="153">
        <v>2</v>
      </c>
      <c r="GT107" s="148">
        <v>3</v>
      </c>
      <c r="GU107" s="148">
        <v>1</v>
      </c>
      <c r="GV107" s="148">
        <v>6</v>
      </c>
      <c r="GW107" s="148">
        <v>7</v>
      </c>
      <c r="GX107" s="155">
        <v>0</v>
      </c>
      <c r="GY107" s="148" t="s">
        <v>602</v>
      </c>
      <c r="GZ107" s="153">
        <v>0</v>
      </c>
      <c r="HA107" s="148">
        <v>2</v>
      </c>
      <c r="HB107" s="148">
        <v>0</v>
      </c>
      <c r="HC107" s="148">
        <v>0</v>
      </c>
      <c r="HD107" s="155">
        <v>0</v>
      </c>
      <c r="HE107" s="148">
        <v>0</v>
      </c>
      <c r="HF107" s="148">
        <v>3</v>
      </c>
      <c r="HG107" s="148">
        <v>0</v>
      </c>
      <c r="HH107" s="148">
        <v>0</v>
      </c>
      <c r="HI107" s="148">
        <v>0</v>
      </c>
      <c r="HJ107" s="153">
        <v>1</v>
      </c>
      <c r="HK107" s="148">
        <v>1</v>
      </c>
      <c r="HL107" s="148">
        <v>0</v>
      </c>
      <c r="HM107" s="148">
        <v>0</v>
      </c>
      <c r="HN107" s="155">
        <v>0</v>
      </c>
      <c r="HO107" s="148">
        <v>1</v>
      </c>
      <c r="HP107" s="148">
        <v>4</v>
      </c>
      <c r="HQ107" s="148">
        <v>6</v>
      </c>
      <c r="HR107" s="148">
        <v>0</v>
      </c>
      <c r="HS107" s="148">
        <v>0</v>
      </c>
      <c r="HT107" s="148">
        <v>0</v>
      </c>
      <c r="HU107" s="148">
        <v>0</v>
      </c>
      <c r="HV107" s="148">
        <v>0</v>
      </c>
      <c r="HW107" s="156">
        <v>0</v>
      </c>
      <c r="HX107" s="148" t="s">
        <v>603</v>
      </c>
      <c r="HY107" s="153">
        <v>5</v>
      </c>
      <c r="HZ107" s="155" t="s">
        <v>604</v>
      </c>
    </row>
    <row r="108" spans="1:234" s="18" customFormat="1" ht="15" customHeight="1" x14ac:dyDescent="0.2">
      <c r="A108" s="145">
        <v>35</v>
      </c>
      <c r="B108" s="151"/>
      <c r="C108" s="146" t="s">
        <v>310</v>
      </c>
      <c r="D108" s="151">
        <v>3</v>
      </c>
      <c r="E108" s="151">
        <v>1</v>
      </c>
      <c r="F108" s="151" t="s">
        <v>587</v>
      </c>
      <c r="G108" s="151">
        <v>13</v>
      </c>
      <c r="H108" s="151"/>
      <c r="I108" s="152">
        <v>2</v>
      </c>
      <c r="J108" s="151"/>
      <c r="K108" s="153">
        <v>3</v>
      </c>
      <c r="L108" s="148">
        <v>7</v>
      </c>
      <c r="M108" s="148">
        <v>9</v>
      </c>
      <c r="N108" s="148">
        <v>9</v>
      </c>
      <c r="O108" s="148">
        <v>10</v>
      </c>
      <c r="P108" s="155">
        <v>11</v>
      </c>
      <c r="Q108" s="151"/>
      <c r="R108" s="151"/>
      <c r="S108" s="151"/>
      <c r="T108" s="153">
        <v>1</v>
      </c>
      <c r="U108" s="148">
        <v>2</v>
      </c>
      <c r="V108" s="155">
        <v>3</v>
      </c>
      <c r="W108" s="148">
        <v>1</v>
      </c>
      <c r="X108" s="148">
        <v>2</v>
      </c>
      <c r="Y108" s="148">
        <v>3</v>
      </c>
      <c r="Z108" s="153">
        <v>4</v>
      </c>
      <c r="AA108" s="148">
        <v>2</v>
      </c>
      <c r="AB108" s="155">
        <v>1</v>
      </c>
      <c r="AC108" s="148">
        <v>4</v>
      </c>
      <c r="AD108" s="148">
        <v>2</v>
      </c>
      <c r="AE108" s="148">
        <v>1</v>
      </c>
      <c r="AF108" s="153">
        <v>4</v>
      </c>
      <c r="AG108" s="148">
        <v>2</v>
      </c>
      <c r="AH108" s="155">
        <v>1</v>
      </c>
      <c r="AI108" s="148">
        <v>4</v>
      </c>
      <c r="AJ108" s="148">
        <v>2</v>
      </c>
      <c r="AK108" s="148">
        <v>1</v>
      </c>
      <c r="AL108" s="153">
        <v>1</v>
      </c>
      <c r="AM108" s="148">
        <v>2</v>
      </c>
      <c r="AN108" s="155">
        <v>3</v>
      </c>
      <c r="AO108" s="148">
        <v>1</v>
      </c>
      <c r="AP108" s="148">
        <v>2</v>
      </c>
      <c r="AQ108" s="148">
        <v>3</v>
      </c>
      <c r="AR108" s="153">
        <v>1</v>
      </c>
      <c r="AS108" s="148">
        <v>2</v>
      </c>
      <c r="AT108" s="155">
        <v>3</v>
      </c>
      <c r="AU108" s="148">
        <v>4</v>
      </c>
      <c r="AV108" s="148">
        <v>3</v>
      </c>
      <c r="AW108" s="148">
        <v>2</v>
      </c>
      <c r="AX108" s="153">
        <v>0</v>
      </c>
      <c r="AY108" s="148">
        <v>0</v>
      </c>
      <c r="AZ108" s="155">
        <v>0</v>
      </c>
      <c r="BA108" s="154"/>
      <c r="BB108" s="148">
        <v>4</v>
      </c>
      <c r="BC108" s="148">
        <v>6</v>
      </c>
      <c r="BD108" s="148">
        <v>7</v>
      </c>
      <c r="BE108" s="148">
        <v>10</v>
      </c>
      <c r="BF108" s="148"/>
      <c r="BG108" s="153">
        <v>9</v>
      </c>
      <c r="BH108" s="148">
        <v>7</v>
      </c>
      <c r="BI108" s="148">
        <v>6</v>
      </c>
      <c r="BJ108" s="155">
        <v>3</v>
      </c>
      <c r="BK108" s="154"/>
      <c r="BL108" s="148">
        <v>2</v>
      </c>
      <c r="BM108" s="148">
        <v>3</v>
      </c>
      <c r="BN108" s="148">
        <v>5</v>
      </c>
      <c r="BO108" s="148">
        <v>6</v>
      </c>
      <c r="BP108" s="148"/>
      <c r="BQ108" s="153">
        <v>1</v>
      </c>
      <c r="BR108" s="148">
        <v>2</v>
      </c>
      <c r="BS108" s="148">
        <v>3</v>
      </c>
      <c r="BT108" s="155">
        <v>4</v>
      </c>
      <c r="BU108" s="154"/>
      <c r="BV108" s="148">
        <v>2</v>
      </c>
      <c r="BW108" s="148">
        <v>3</v>
      </c>
      <c r="BX108" s="148">
        <v>4</v>
      </c>
      <c r="BY108" s="148">
        <v>5</v>
      </c>
      <c r="BZ108" s="148"/>
      <c r="CA108" s="153">
        <v>1</v>
      </c>
      <c r="CB108" s="148">
        <v>1</v>
      </c>
      <c r="CC108" s="148">
        <v>3</v>
      </c>
      <c r="CD108" s="155">
        <v>3</v>
      </c>
      <c r="CE108" s="154"/>
      <c r="CF108" s="148">
        <v>1</v>
      </c>
      <c r="CG108" s="148">
        <v>2</v>
      </c>
      <c r="CH108" s="148">
        <v>3</v>
      </c>
      <c r="CI108" s="148">
        <v>3</v>
      </c>
      <c r="CJ108" s="156">
        <v>0</v>
      </c>
      <c r="CK108" s="154"/>
      <c r="CL108" s="148">
        <v>5</v>
      </c>
      <c r="CM108" s="148">
        <v>5</v>
      </c>
      <c r="CN108" s="148">
        <v>5</v>
      </c>
      <c r="CO108" s="148">
        <v>5</v>
      </c>
      <c r="CP108" s="148"/>
      <c r="CQ108" s="153">
        <v>2</v>
      </c>
      <c r="CR108" s="148">
        <v>2</v>
      </c>
      <c r="CS108" s="148">
        <v>2</v>
      </c>
      <c r="CT108" s="155">
        <v>2</v>
      </c>
      <c r="CU108" s="154"/>
      <c r="CV108" s="148">
        <v>2</v>
      </c>
      <c r="CW108" s="148">
        <v>2</v>
      </c>
      <c r="CX108" s="148">
        <v>2</v>
      </c>
      <c r="CY108" s="148">
        <v>2</v>
      </c>
      <c r="CZ108" s="148"/>
      <c r="DA108" s="153">
        <v>2</v>
      </c>
      <c r="DB108" s="148">
        <v>2</v>
      </c>
      <c r="DC108" s="148">
        <v>2</v>
      </c>
      <c r="DD108" s="155">
        <v>2</v>
      </c>
      <c r="DE108" s="154"/>
      <c r="DF108" s="148">
        <v>2</v>
      </c>
      <c r="DG108" s="148">
        <v>2</v>
      </c>
      <c r="DH108" s="148">
        <v>2</v>
      </c>
      <c r="DI108" s="148">
        <v>2</v>
      </c>
      <c r="DJ108" s="148"/>
      <c r="DK108" s="153">
        <v>2</v>
      </c>
      <c r="DL108" s="148">
        <v>2</v>
      </c>
      <c r="DM108" s="148">
        <v>2</v>
      </c>
      <c r="DN108" s="155">
        <v>2</v>
      </c>
      <c r="DO108" s="154"/>
      <c r="DP108" s="148">
        <v>2</v>
      </c>
      <c r="DQ108" s="148">
        <v>2</v>
      </c>
      <c r="DR108" s="148">
        <v>2</v>
      </c>
      <c r="DS108" s="148">
        <v>2</v>
      </c>
      <c r="DT108" s="148"/>
      <c r="DU108" s="153">
        <v>3</v>
      </c>
      <c r="DV108" s="148">
        <v>3</v>
      </c>
      <c r="DW108" s="155">
        <v>3</v>
      </c>
      <c r="DX108" s="148">
        <v>0</v>
      </c>
      <c r="DY108" s="156">
        <v>0</v>
      </c>
      <c r="DZ108" s="154"/>
      <c r="EA108" s="148">
        <v>2</v>
      </c>
      <c r="EB108" s="148">
        <v>4</v>
      </c>
      <c r="EC108" s="148">
        <v>5</v>
      </c>
      <c r="ED108" s="148"/>
      <c r="EE108" s="148">
        <v>0</v>
      </c>
      <c r="EF108" s="148"/>
      <c r="EG108" s="153">
        <v>2</v>
      </c>
      <c r="EH108" s="148">
        <v>4</v>
      </c>
      <c r="EI108" s="148">
        <v>5</v>
      </c>
      <c r="EJ108" s="148"/>
      <c r="EK108" s="155">
        <v>0</v>
      </c>
      <c r="EL108" s="154"/>
      <c r="EM108" s="148">
        <v>2</v>
      </c>
      <c r="EN108" s="148">
        <v>4</v>
      </c>
      <c r="EO108" s="148">
        <v>5</v>
      </c>
      <c r="EP108" s="148"/>
      <c r="EQ108" s="148">
        <v>0</v>
      </c>
      <c r="ER108" s="148"/>
      <c r="ES108" s="153">
        <v>2</v>
      </c>
      <c r="ET108" s="148">
        <v>4</v>
      </c>
      <c r="EU108" s="148">
        <v>5</v>
      </c>
      <c r="EV108" s="148"/>
      <c r="EW108" s="155">
        <v>0</v>
      </c>
      <c r="EX108" s="154"/>
      <c r="EY108" s="148">
        <v>3</v>
      </c>
      <c r="EZ108" s="148">
        <v>0</v>
      </c>
      <c r="FA108" s="148"/>
      <c r="FB108" s="153">
        <v>3</v>
      </c>
      <c r="FC108" s="148">
        <v>2</v>
      </c>
      <c r="FD108" s="148">
        <v>1</v>
      </c>
      <c r="FE108" s="148">
        <v>0</v>
      </c>
      <c r="FF108" s="148">
        <v>0</v>
      </c>
      <c r="FG108" s="148">
        <v>0</v>
      </c>
      <c r="FH108" s="148">
        <v>0</v>
      </c>
      <c r="FI108" s="148"/>
      <c r="FJ108" s="155">
        <v>0</v>
      </c>
      <c r="FK108" s="154"/>
      <c r="FL108" s="148">
        <v>1</v>
      </c>
      <c r="FM108" s="148">
        <v>2</v>
      </c>
      <c r="FN108" s="148">
        <v>4</v>
      </c>
      <c r="FO108" s="148">
        <v>0</v>
      </c>
      <c r="FP108" s="148">
        <v>0</v>
      </c>
      <c r="FQ108" s="148">
        <v>0</v>
      </c>
      <c r="FR108" s="148">
        <v>0</v>
      </c>
      <c r="FS108" s="148">
        <v>0</v>
      </c>
      <c r="FT108" s="148"/>
      <c r="FU108" s="148">
        <v>0</v>
      </c>
      <c r="FV108" s="148"/>
      <c r="FW108" s="153">
        <v>1</v>
      </c>
      <c r="FX108" s="155">
        <v>0</v>
      </c>
      <c r="FY108" s="154"/>
      <c r="FZ108" s="148">
        <v>2</v>
      </c>
      <c r="GA108" s="148">
        <v>0</v>
      </c>
      <c r="GB108" s="153">
        <v>1</v>
      </c>
      <c r="GC108" s="148">
        <v>0</v>
      </c>
      <c r="GD108" s="148">
        <v>0</v>
      </c>
      <c r="GE108" s="148">
        <v>0</v>
      </c>
      <c r="GF108" s="155">
        <v>0</v>
      </c>
      <c r="GG108" s="153">
        <v>10</v>
      </c>
      <c r="GH108" s="148">
        <v>8</v>
      </c>
      <c r="GI108" s="148">
        <v>13</v>
      </c>
      <c r="GJ108" s="155">
        <v>0</v>
      </c>
      <c r="GK108" s="148">
        <v>10</v>
      </c>
      <c r="GL108" s="148">
        <v>9</v>
      </c>
      <c r="GM108" s="148">
        <v>5</v>
      </c>
      <c r="GN108" s="148">
        <v>1</v>
      </c>
      <c r="GO108" s="153">
        <v>2</v>
      </c>
      <c r="GP108" s="155">
        <v>0</v>
      </c>
      <c r="GQ108" s="148">
        <v>1</v>
      </c>
      <c r="GR108" s="148">
        <v>0</v>
      </c>
      <c r="GS108" s="153">
        <v>2</v>
      </c>
      <c r="GT108" s="148">
        <v>3</v>
      </c>
      <c r="GU108" s="148">
        <v>4</v>
      </c>
      <c r="GV108" s="148">
        <v>7</v>
      </c>
      <c r="GW108" s="148">
        <v>8</v>
      </c>
      <c r="GX108" s="155">
        <v>0</v>
      </c>
      <c r="GY108" s="151" t="s">
        <v>605</v>
      </c>
      <c r="GZ108" s="153">
        <v>0</v>
      </c>
      <c r="HA108" s="148">
        <v>1</v>
      </c>
      <c r="HB108" s="148">
        <v>0</v>
      </c>
      <c r="HC108" s="148">
        <v>0</v>
      </c>
      <c r="HD108" s="155">
        <v>0</v>
      </c>
      <c r="HE108" s="148">
        <v>0</v>
      </c>
      <c r="HF108" s="148">
        <v>1</v>
      </c>
      <c r="HG108" s="148">
        <v>0</v>
      </c>
      <c r="HH108" s="148">
        <v>0</v>
      </c>
      <c r="HI108" s="148">
        <v>0</v>
      </c>
      <c r="HJ108" s="153">
        <v>0</v>
      </c>
      <c r="HK108" s="148">
        <v>0</v>
      </c>
      <c r="HL108" s="148">
        <v>0</v>
      </c>
      <c r="HM108" s="148">
        <v>0</v>
      </c>
      <c r="HN108" s="155">
        <v>0</v>
      </c>
      <c r="HO108" s="148">
        <v>1</v>
      </c>
      <c r="HP108" s="148">
        <v>0</v>
      </c>
      <c r="HQ108" s="148">
        <v>0</v>
      </c>
      <c r="HR108" s="148">
        <v>0</v>
      </c>
      <c r="HS108" s="148">
        <v>0</v>
      </c>
      <c r="HT108" s="148">
        <v>0</v>
      </c>
      <c r="HU108" s="148">
        <v>0</v>
      </c>
      <c r="HV108" s="148">
        <v>0</v>
      </c>
      <c r="HW108" s="156">
        <v>0</v>
      </c>
      <c r="HX108" s="148">
        <v>0</v>
      </c>
      <c r="HY108" s="153">
        <v>18</v>
      </c>
      <c r="HZ108" s="155" t="s">
        <v>606</v>
      </c>
    </row>
    <row r="109" spans="1:234" s="18" customFormat="1" ht="15" customHeight="1" x14ac:dyDescent="0.2">
      <c r="A109" s="151">
        <v>36</v>
      </c>
      <c r="B109" s="151"/>
      <c r="C109" s="146" t="s">
        <v>310</v>
      </c>
      <c r="D109" s="151">
        <v>4</v>
      </c>
      <c r="E109" s="151">
        <v>1</v>
      </c>
      <c r="F109" s="145" t="s">
        <v>587</v>
      </c>
      <c r="G109" s="151">
        <v>13</v>
      </c>
      <c r="H109" s="151"/>
      <c r="I109" s="152">
        <v>2</v>
      </c>
      <c r="J109" s="151"/>
      <c r="K109" s="153">
        <v>8</v>
      </c>
      <c r="L109" s="148">
        <v>7</v>
      </c>
      <c r="M109" s="148">
        <v>4</v>
      </c>
      <c r="N109" s="148">
        <v>11</v>
      </c>
      <c r="O109" s="148">
        <v>5</v>
      </c>
      <c r="P109" s="155">
        <v>6</v>
      </c>
      <c r="Q109" s="151"/>
      <c r="R109" s="151"/>
      <c r="S109" s="151"/>
      <c r="T109" s="153">
        <v>1</v>
      </c>
      <c r="U109" s="148">
        <v>1</v>
      </c>
      <c r="V109" s="155">
        <v>2</v>
      </c>
      <c r="W109" s="148">
        <v>1</v>
      </c>
      <c r="X109" s="148">
        <v>1</v>
      </c>
      <c r="Y109" s="148">
        <v>1</v>
      </c>
      <c r="Z109" s="153">
        <v>1</v>
      </c>
      <c r="AA109" s="148">
        <v>1</v>
      </c>
      <c r="AB109" s="155">
        <v>2</v>
      </c>
      <c r="AC109" s="148">
        <v>4</v>
      </c>
      <c r="AD109" s="148">
        <v>3</v>
      </c>
      <c r="AE109" s="148">
        <v>2</v>
      </c>
      <c r="AF109" s="153">
        <v>4</v>
      </c>
      <c r="AG109" s="148">
        <v>2</v>
      </c>
      <c r="AH109" s="155">
        <v>2</v>
      </c>
      <c r="AI109" s="148">
        <v>4</v>
      </c>
      <c r="AJ109" s="148">
        <v>3</v>
      </c>
      <c r="AK109" s="148">
        <v>2</v>
      </c>
      <c r="AL109" s="153">
        <v>1</v>
      </c>
      <c r="AM109" s="148">
        <v>1</v>
      </c>
      <c r="AN109" s="155">
        <v>1</v>
      </c>
      <c r="AO109" s="148">
        <v>1</v>
      </c>
      <c r="AP109" s="148">
        <v>1</v>
      </c>
      <c r="AQ109" s="148">
        <v>1</v>
      </c>
      <c r="AR109" s="153">
        <v>3</v>
      </c>
      <c r="AS109" s="148">
        <v>2</v>
      </c>
      <c r="AT109" s="155">
        <v>2</v>
      </c>
      <c r="AU109" s="148">
        <v>4</v>
      </c>
      <c r="AV109" s="148">
        <v>4</v>
      </c>
      <c r="AW109" s="148">
        <v>3</v>
      </c>
      <c r="AX109" s="153" t="s">
        <v>607</v>
      </c>
      <c r="AY109" s="154" t="s">
        <v>607</v>
      </c>
      <c r="AZ109" s="155" t="s">
        <v>608</v>
      </c>
      <c r="BA109" s="154"/>
      <c r="BB109" s="151">
        <v>2</v>
      </c>
      <c r="BC109" s="151">
        <v>3</v>
      </c>
      <c r="BD109" s="151">
        <v>4</v>
      </c>
      <c r="BE109" s="151">
        <v>4</v>
      </c>
      <c r="BF109" s="145"/>
      <c r="BG109" s="153">
        <v>8</v>
      </c>
      <c r="BH109" s="148">
        <v>7</v>
      </c>
      <c r="BI109" s="148">
        <v>6</v>
      </c>
      <c r="BJ109" s="155">
        <v>5</v>
      </c>
      <c r="BK109" s="154"/>
      <c r="BL109" s="148">
        <v>1</v>
      </c>
      <c r="BM109" s="148">
        <v>2</v>
      </c>
      <c r="BN109" s="148">
        <v>6</v>
      </c>
      <c r="BO109" s="148">
        <v>6</v>
      </c>
      <c r="BP109" s="148"/>
      <c r="BQ109" s="153">
        <v>1</v>
      </c>
      <c r="BR109" s="148">
        <v>2</v>
      </c>
      <c r="BS109" s="148">
        <v>3</v>
      </c>
      <c r="BT109" s="155">
        <v>3</v>
      </c>
      <c r="BU109" s="154"/>
      <c r="BV109" s="148">
        <v>1</v>
      </c>
      <c r="BW109" s="148">
        <v>2</v>
      </c>
      <c r="BX109" s="148">
        <v>4</v>
      </c>
      <c r="BY109" s="148">
        <v>5</v>
      </c>
      <c r="BZ109" s="148"/>
      <c r="CA109" s="153">
        <v>1</v>
      </c>
      <c r="CB109" s="148">
        <v>2</v>
      </c>
      <c r="CC109" s="148">
        <v>2</v>
      </c>
      <c r="CD109" s="155">
        <v>4</v>
      </c>
      <c r="CE109" s="154"/>
      <c r="CF109" s="148">
        <v>1</v>
      </c>
      <c r="CG109" s="148">
        <v>2</v>
      </c>
      <c r="CH109" s="148">
        <v>4</v>
      </c>
      <c r="CI109" s="148">
        <v>4</v>
      </c>
      <c r="CJ109" s="156">
        <v>0</v>
      </c>
      <c r="CK109" s="154"/>
      <c r="CL109" s="148">
        <v>2</v>
      </c>
      <c r="CM109" s="148">
        <v>2</v>
      </c>
      <c r="CN109" s="148">
        <v>2</v>
      </c>
      <c r="CO109" s="148">
        <v>2</v>
      </c>
      <c r="CP109" s="148"/>
      <c r="CQ109" s="153">
        <v>4</v>
      </c>
      <c r="CR109" s="148">
        <v>4</v>
      </c>
      <c r="CS109" s="148">
        <v>4</v>
      </c>
      <c r="CT109" s="155">
        <v>4</v>
      </c>
      <c r="CU109" s="154"/>
      <c r="CV109" s="148">
        <v>4</v>
      </c>
      <c r="CW109" s="148">
        <v>4</v>
      </c>
      <c r="CX109" s="148">
        <v>4</v>
      </c>
      <c r="CY109" s="148">
        <v>4</v>
      </c>
      <c r="CZ109" s="148"/>
      <c r="DA109" s="153">
        <v>2</v>
      </c>
      <c r="DB109" s="148">
        <v>2</v>
      </c>
      <c r="DC109" s="148">
        <v>2</v>
      </c>
      <c r="DD109" s="155">
        <v>2</v>
      </c>
      <c r="DE109" s="154"/>
      <c r="DF109" s="148">
        <v>4</v>
      </c>
      <c r="DG109" s="148">
        <v>4</v>
      </c>
      <c r="DH109" s="148">
        <v>4</v>
      </c>
      <c r="DI109" s="148">
        <v>4</v>
      </c>
      <c r="DJ109" s="148"/>
      <c r="DK109" s="153">
        <v>4</v>
      </c>
      <c r="DL109" s="148">
        <v>4</v>
      </c>
      <c r="DM109" s="148">
        <v>4</v>
      </c>
      <c r="DN109" s="155">
        <v>4</v>
      </c>
      <c r="DO109" s="154"/>
      <c r="DP109" s="148">
        <v>3</v>
      </c>
      <c r="DQ109" s="148">
        <v>3</v>
      </c>
      <c r="DR109" s="148">
        <v>3</v>
      </c>
      <c r="DS109" s="148">
        <v>3</v>
      </c>
      <c r="DT109" s="148"/>
      <c r="DU109" s="153">
        <v>4</v>
      </c>
      <c r="DV109" s="148">
        <v>4</v>
      </c>
      <c r="DW109" s="155">
        <v>3</v>
      </c>
      <c r="DX109" s="151" t="s">
        <v>609</v>
      </c>
      <c r="DY109" s="156" t="s">
        <v>610</v>
      </c>
      <c r="DZ109" s="154"/>
      <c r="EA109" s="148">
        <v>1</v>
      </c>
      <c r="EB109" s="148">
        <v>2</v>
      </c>
      <c r="EC109" s="148">
        <v>5</v>
      </c>
      <c r="ED109" s="148"/>
      <c r="EE109" s="151" t="s">
        <v>611</v>
      </c>
      <c r="EF109" s="151"/>
      <c r="EG109" s="147">
        <v>1</v>
      </c>
      <c r="EH109" s="148">
        <v>2</v>
      </c>
      <c r="EI109" s="148">
        <v>5</v>
      </c>
      <c r="EJ109" s="148"/>
      <c r="EK109" s="155" t="s">
        <v>611</v>
      </c>
      <c r="EL109" s="154"/>
      <c r="EM109" s="148">
        <v>1</v>
      </c>
      <c r="EN109" s="148">
        <v>2</v>
      </c>
      <c r="EO109" s="148">
        <v>5</v>
      </c>
      <c r="EP109" s="148"/>
      <c r="EQ109" s="151" t="s">
        <v>611</v>
      </c>
      <c r="ER109" s="151"/>
      <c r="ES109" s="147">
        <v>1</v>
      </c>
      <c r="ET109" s="148">
        <v>2</v>
      </c>
      <c r="EU109" s="148">
        <v>5</v>
      </c>
      <c r="EV109" s="148"/>
      <c r="EW109" s="155" t="s">
        <v>611</v>
      </c>
      <c r="EX109" s="154"/>
      <c r="EY109" s="151">
        <v>1</v>
      </c>
      <c r="EZ109" s="151">
        <v>0</v>
      </c>
      <c r="FA109" s="151"/>
      <c r="FB109" s="153">
        <v>1</v>
      </c>
      <c r="FC109" s="148">
        <v>3</v>
      </c>
      <c r="FD109" s="148">
        <v>4</v>
      </c>
      <c r="FE109" s="148">
        <v>6</v>
      </c>
      <c r="FF109" s="148">
        <v>0</v>
      </c>
      <c r="FG109" s="148">
        <v>0</v>
      </c>
      <c r="FH109" s="148">
        <v>0</v>
      </c>
      <c r="FI109" s="148"/>
      <c r="FJ109" s="155">
        <v>0</v>
      </c>
      <c r="FK109" s="154"/>
      <c r="FL109" s="148">
        <v>1</v>
      </c>
      <c r="FM109" s="148">
        <v>2</v>
      </c>
      <c r="FN109" s="148">
        <v>4</v>
      </c>
      <c r="FO109" s="148">
        <v>0</v>
      </c>
      <c r="FP109" s="148">
        <v>0</v>
      </c>
      <c r="FQ109" s="148">
        <v>0</v>
      </c>
      <c r="FR109" s="148">
        <v>0</v>
      </c>
      <c r="FS109" s="148">
        <v>0</v>
      </c>
      <c r="FT109" s="148"/>
      <c r="FU109" s="148">
        <v>0</v>
      </c>
      <c r="FV109" s="148"/>
      <c r="FW109" s="153">
        <v>3</v>
      </c>
      <c r="FX109" s="155" t="s">
        <v>612</v>
      </c>
      <c r="FY109" s="154"/>
      <c r="FZ109" s="148">
        <v>3</v>
      </c>
      <c r="GA109" s="148">
        <v>0</v>
      </c>
      <c r="GB109" s="153">
        <v>1</v>
      </c>
      <c r="GC109" s="148">
        <v>0</v>
      </c>
      <c r="GD109" s="148">
        <v>0</v>
      </c>
      <c r="GE109" s="148">
        <v>0</v>
      </c>
      <c r="GF109" s="155">
        <v>0</v>
      </c>
      <c r="GG109" s="153">
        <v>5</v>
      </c>
      <c r="GH109" s="154"/>
      <c r="GI109" s="154"/>
      <c r="GJ109" s="155"/>
      <c r="GK109" s="151">
        <v>7</v>
      </c>
      <c r="GL109" s="151"/>
      <c r="GM109" s="151"/>
      <c r="GN109" s="151"/>
      <c r="GO109" s="153">
        <v>2</v>
      </c>
      <c r="GP109" s="155">
        <v>0</v>
      </c>
      <c r="GQ109" s="151">
        <v>1</v>
      </c>
      <c r="GR109" s="151">
        <v>0</v>
      </c>
      <c r="GS109" s="153">
        <v>7</v>
      </c>
      <c r="GT109" s="148">
        <v>8</v>
      </c>
      <c r="GU109" s="148">
        <v>3</v>
      </c>
      <c r="GV109" s="148">
        <v>0</v>
      </c>
      <c r="GW109" s="148">
        <v>0</v>
      </c>
      <c r="GX109" s="155">
        <v>0</v>
      </c>
      <c r="GY109" s="151" t="s">
        <v>605</v>
      </c>
      <c r="GZ109" s="153">
        <v>0</v>
      </c>
      <c r="HA109" s="148">
        <v>3</v>
      </c>
      <c r="HB109" s="148">
        <v>0</v>
      </c>
      <c r="HC109" s="148">
        <v>0</v>
      </c>
      <c r="HD109" s="155">
        <v>0</v>
      </c>
      <c r="HE109" s="148">
        <v>0</v>
      </c>
      <c r="HF109" s="148">
        <v>3</v>
      </c>
      <c r="HG109" s="148">
        <v>0</v>
      </c>
      <c r="HH109" s="148">
        <v>0</v>
      </c>
      <c r="HI109" s="148">
        <v>0</v>
      </c>
      <c r="HJ109" s="153">
        <v>0</v>
      </c>
      <c r="HK109" s="148">
        <v>2</v>
      </c>
      <c r="HL109" s="148">
        <v>1</v>
      </c>
      <c r="HM109" s="148">
        <v>0</v>
      </c>
      <c r="HN109" s="155">
        <v>0</v>
      </c>
      <c r="HO109" s="148">
        <v>1</v>
      </c>
      <c r="HP109" s="148">
        <v>3</v>
      </c>
      <c r="HQ109" s="148">
        <v>4</v>
      </c>
      <c r="HR109" s="148">
        <v>5</v>
      </c>
      <c r="HS109" s="148">
        <v>6</v>
      </c>
      <c r="HT109" s="148">
        <v>0</v>
      </c>
      <c r="HU109" s="148">
        <v>0</v>
      </c>
      <c r="HV109" s="148">
        <v>0</v>
      </c>
      <c r="HW109" s="156" t="s">
        <v>613</v>
      </c>
      <c r="HX109" s="151" t="s">
        <v>614</v>
      </c>
      <c r="HY109" s="153">
        <v>6</v>
      </c>
      <c r="HZ109" s="155">
        <v>0</v>
      </c>
    </row>
    <row r="110" spans="1:234" s="18" customFormat="1" ht="15" customHeight="1" x14ac:dyDescent="0.2">
      <c r="A110" s="145">
        <v>37</v>
      </c>
      <c r="B110" s="151"/>
      <c r="C110" s="146" t="s">
        <v>615</v>
      </c>
      <c r="D110" s="151">
        <v>4</v>
      </c>
      <c r="E110" s="151">
        <v>1</v>
      </c>
      <c r="F110" s="151" t="s">
        <v>587</v>
      </c>
      <c r="G110" s="151">
        <v>13</v>
      </c>
      <c r="H110" s="151"/>
      <c r="I110" s="152">
        <v>2</v>
      </c>
      <c r="J110" s="151"/>
      <c r="K110" s="153">
        <v>7</v>
      </c>
      <c r="L110" s="148">
        <v>3</v>
      </c>
      <c r="M110" s="148">
        <v>4</v>
      </c>
      <c r="N110" s="148">
        <v>1</v>
      </c>
      <c r="O110" s="148">
        <v>5</v>
      </c>
      <c r="P110" s="155">
        <v>6</v>
      </c>
      <c r="Q110" s="151"/>
      <c r="R110" s="151"/>
      <c r="S110" s="151"/>
      <c r="T110" s="153">
        <v>1</v>
      </c>
      <c r="U110" s="148">
        <v>1</v>
      </c>
      <c r="V110" s="155">
        <v>3</v>
      </c>
      <c r="W110" s="148">
        <v>3</v>
      </c>
      <c r="X110" s="148">
        <v>2</v>
      </c>
      <c r="Y110" s="148">
        <v>3</v>
      </c>
      <c r="Z110" s="153">
        <v>3</v>
      </c>
      <c r="AA110" s="148">
        <v>2</v>
      </c>
      <c r="AB110" s="155">
        <v>1</v>
      </c>
      <c r="AC110" s="148">
        <v>3</v>
      </c>
      <c r="AD110" s="148">
        <v>2</v>
      </c>
      <c r="AE110" s="148">
        <v>1</v>
      </c>
      <c r="AF110" s="153">
        <v>3</v>
      </c>
      <c r="AG110" s="148">
        <v>3</v>
      </c>
      <c r="AH110" s="155">
        <v>2</v>
      </c>
      <c r="AI110" s="148">
        <v>3</v>
      </c>
      <c r="AJ110" s="148">
        <v>3</v>
      </c>
      <c r="AK110" s="148">
        <v>2</v>
      </c>
      <c r="AL110" s="153">
        <v>1</v>
      </c>
      <c r="AM110" s="148">
        <v>1</v>
      </c>
      <c r="AN110" s="155">
        <v>1</v>
      </c>
      <c r="AO110" s="148">
        <v>1</v>
      </c>
      <c r="AP110" s="148">
        <v>1</v>
      </c>
      <c r="AQ110" s="148">
        <v>2</v>
      </c>
      <c r="AR110" s="153">
        <v>3</v>
      </c>
      <c r="AS110" s="148">
        <v>2</v>
      </c>
      <c r="AT110" s="155">
        <v>1</v>
      </c>
      <c r="AU110" s="148">
        <v>4</v>
      </c>
      <c r="AV110" s="148">
        <v>4</v>
      </c>
      <c r="AW110" s="148">
        <v>4</v>
      </c>
      <c r="AX110" s="153">
        <v>0</v>
      </c>
      <c r="AY110" s="148">
        <v>0</v>
      </c>
      <c r="AZ110" s="155">
        <v>0</v>
      </c>
      <c r="BA110" s="154"/>
      <c r="BB110" s="148">
        <v>6</v>
      </c>
      <c r="BC110" s="148">
        <v>6</v>
      </c>
      <c r="BD110" s="148">
        <v>6</v>
      </c>
      <c r="BE110" s="148">
        <v>6</v>
      </c>
      <c r="BF110" s="148"/>
      <c r="BG110" s="153">
        <v>9</v>
      </c>
      <c r="BH110" s="148">
        <v>8</v>
      </c>
      <c r="BI110" s="148">
        <v>6</v>
      </c>
      <c r="BJ110" s="155">
        <v>4</v>
      </c>
      <c r="BK110" s="154"/>
      <c r="BL110" s="148">
        <v>2</v>
      </c>
      <c r="BM110" s="148">
        <v>3</v>
      </c>
      <c r="BN110" s="148">
        <v>7</v>
      </c>
      <c r="BO110" s="148">
        <v>6</v>
      </c>
      <c r="BP110" s="148"/>
      <c r="BQ110" s="153">
        <v>2</v>
      </c>
      <c r="BR110" s="148">
        <v>2</v>
      </c>
      <c r="BS110" s="148">
        <v>2</v>
      </c>
      <c r="BT110" s="155">
        <v>3</v>
      </c>
      <c r="BU110" s="154"/>
      <c r="BV110" s="148">
        <v>3</v>
      </c>
      <c r="BW110" s="148">
        <v>3</v>
      </c>
      <c r="BX110" s="148">
        <v>6</v>
      </c>
      <c r="BY110" s="148">
        <v>6</v>
      </c>
      <c r="BZ110" s="148"/>
      <c r="CA110" s="153">
        <v>1</v>
      </c>
      <c r="CB110" s="148">
        <v>1</v>
      </c>
      <c r="CC110" s="148">
        <v>1</v>
      </c>
      <c r="CD110" s="155">
        <v>2</v>
      </c>
      <c r="CE110" s="154"/>
      <c r="CF110" s="148">
        <v>2</v>
      </c>
      <c r="CG110" s="148">
        <v>2</v>
      </c>
      <c r="CH110" s="148">
        <v>4</v>
      </c>
      <c r="CI110" s="148">
        <v>4</v>
      </c>
      <c r="CJ110" s="156">
        <v>0</v>
      </c>
      <c r="CK110" s="154"/>
      <c r="CL110" s="148">
        <v>1</v>
      </c>
      <c r="CM110" s="148">
        <v>1</v>
      </c>
      <c r="CN110" s="148">
        <v>1</v>
      </c>
      <c r="CO110" s="148">
        <v>1</v>
      </c>
      <c r="CP110" s="148"/>
      <c r="CQ110" s="153">
        <v>2</v>
      </c>
      <c r="CR110" s="148">
        <v>2</v>
      </c>
      <c r="CS110" s="148">
        <v>4</v>
      </c>
      <c r="CT110" s="155">
        <v>4</v>
      </c>
      <c r="CU110" s="154"/>
      <c r="CV110" s="148">
        <v>2</v>
      </c>
      <c r="CW110" s="148">
        <v>2</v>
      </c>
      <c r="CX110" s="148">
        <v>4</v>
      </c>
      <c r="CY110" s="148">
        <v>4</v>
      </c>
      <c r="CZ110" s="148"/>
      <c r="DA110" s="153">
        <v>2</v>
      </c>
      <c r="DB110" s="148">
        <v>2</v>
      </c>
      <c r="DC110" s="148">
        <v>2</v>
      </c>
      <c r="DD110" s="155">
        <v>2</v>
      </c>
      <c r="DE110" s="154"/>
      <c r="DF110" s="148">
        <v>4</v>
      </c>
      <c r="DG110" s="148">
        <v>4</v>
      </c>
      <c r="DH110" s="148">
        <v>4</v>
      </c>
      <c r="DI110" s="148">
        <v>4</v>
      </c>
      <c r="DJ110" s="148"/>
      <c r="DK110" s="153">
        <v>4</v>
      </c>
      <c r="DL110" s="148">
        <v>4</v>
      </c>
      <c r="DM110" s="148">
        <v>2</v>
      </c>
      <c r="DN110" s="155">
        <v>2</v>
      </c>
      <c r="DO110" s="154"/>
      <c r="DP110" s="148">
        <v>4</v>
      </c>
      <c r="DQ110" s="148">
        <v>4</v>
      </c>
      <c r="DR110" s="148">
        <v>4</v>
      </c>
      <c r="DS110" s="148">
        <v>4</v>
      </c>
      <c r="DT110" s="148"/>
      <c r="DU110" s="153">
        <v>3</v>
      </c>
      <c r="DV110" s="148">
        <v>3</v>
      </c>
      <c r="DW110" s="155">
        <v>2</v>
      </c>
      <c r="DX110" s="148">
        <v>0</v>
      </c>
      <c r="DY110" s="156">
        <v>0</v>
      </c>
      <c r="DZ110" s="154"/>
      <c r="EA110" s="148">
        <v>1</v>
      </c>
      <c r="EB110" s="148">
        <v>2</v>
      </c>
      <c r="EC110" s="148">
        <v>5</v>
      </c>
      <c r="ED110" s="148"/>
      <c r="EE110" s="148">
        <v>0</v>
      </c>
      <c r="EF110" s="148"/>
      <c r="EG110" s="153">
        <v>1</v>
      </c>
      <c r="EH110" s="148">
        <v>2</v>
      </c>
      <c r="EI110" s="148">
        <v>5</v>
      </c>
      <c r="EJ110" s="148"/>
      <c r="EK110" s="155">
        <v>0</v>
      </c>
      <c r="EL110" s="154"/>
      <c r="EM110" s="148">
        <v>1</v>
      </c>
      <c r="EN110" s="148">
        <v>2</v>
      </c>
      <c r="EO110" s="148">
        <v>5</v>
      </c>
      <c r="EP110" s="148"/>
      <c r="EQ110" s="148">
        <v>0</v>
      </c>
      <c r="ER110" s="148"/>
      <c r="ES110" s="153">
        <v>1</v>
      </c>
      <c r="ET110" s="148">
        <v>2</v>
      </c>
      <c r="EU110" s="148">
        <v>5</v>
      </c>
      <c r="EV110" s="148"/>
      <c r="EW110" s="155">
        <v>0</v>
      </c>
      <c r="EX110" s="154"/>
      <c r="EY110" s="148">
        <v>2</v>
      </c>
      <c r="EZ110" s="148">
        <v>0</v>
      </c>
      <c r="FA110" s="148"/>
      <c r="FB110" s="153">
        <v>1</v>
      </c>
      <c r="FC110" s="148">
        <v>3</v>
      </c>
      <c r="FD110" s="148">
        <v>6</v>
      </c>
      <c r="FE110" s="148">
        <v>0</v>
      </c>
      <c r="FF110" s="148">
        <v>0</v>
      </c>
      <c r="FG110" s="148">
        <v>0</v>
      </c>
      <c r="FH110" s="148">
        <v>0</v>
      </c>
      <c r="FI110" s="148"/>
      <c r="FJ110" s="155">
        <v>0</v>
      </c>
      <c r="FK110" s="154"/>
      <c r="FL110" s="148">
        <v>1</v>
      </c>
      <c r="FM110" s="148">
        <v>2</v>
      </c>
      <c r="FN110" s="148">
        <v>3</v>
      </c>
      <c r="FO110" s="148">
        <v>4</v>
      </c>
      <c r="FP110" s="148">
        <v>5</v>
      </c>
      <c r="FQ110" s="148">
        <v>6</v>
      </c>
      <c r="FR110" s="148">
        <v>0</v>
      </c>
      <c r="FS110" s="148">
        <v>0</v>
      </c>
      <c r="FT110" s="148"/>
      <c r="FU110" s="148">
        <v>0</v>
      </c>
      <c r="FV110" s="148"/>
      <c r="FW110" s="153">
        <v>3</v>
      </c>
      <c r="FX110" s="155" t="s">
        <v>616</v>
      </c>
      <c r="FY110" s="154"/>
      <c r="FZ110" s="148">
        <v>5</v>
      </c>
      <c r="GA110" s="148">
        <v>0</v>
      </c>
      <c r="GB110" s="153">
        <v>1</v>
      </c>
      <c r="GC110" s="148">
        <v>0</v>
      </c>
      <c r="GD110" s="148">
        <v>0</v>
      </c>
      <c r="GE110" s="148">
        <v>0</v>
      </c>
      <c r="GF110" s="155">
        <v>0</v>
      </c>
      <c r="GG110" s="153" t="s">
        <v>617</v>
      </c>
      <c r="GH110" s="148">
        <v>0</v>
      </c>
      <c r="GI110" s="148">
        <v>0</v>
      </c>
      <c r="GJ110" s="155">
        <v>0</v>
      </c>
      <c r="GK110" s="148">
        <v>9</v>
      </c>
      <c r="GL110" s="148">
        <v>0</v>
      </c>
      <c r="GM110" s="148">
        <v>0</v>
      </c>
      <c r="GN110" s="148">
        <v>0</v>
      </c>
      <c r="GO110" s="153">
        <v>2</v>
      </c>
      <c r="GP110" s="155">
        <v>0</v>
      </c>
      <c r="GQ110" s="148">
        <v>1</v>
      </c>
      <c r="GR110" s="148">
        <v>0</v>
      </c>
      <c r="GS110" s="153">
        <v>2</v>
      </c>
      <c r="GT110" s="148">
        <v>3</v>
      </c>
      <c r="GU110" s="148">
        <v>4</v>
      </c>
      <c r="GV110" s="148">
        <v>1</v>
      </c>
      <c r="GW110" s="148">
        <v>8</v>
      </c>
      <c r="GX110" s="155">
        <v>0</v>
      </c>
      <c r="GY110" s="148" t="s">
        <v>602</v>
      </c>
      <c r="GZ110" s="153">
        <v>0</v>
      </c>
      <c r="HA110" s="148">
        <v>3</v>
      </c>
      <c r="HB110" s="148">
        <v>0</v>
      </c>
      <c r="HC110" s="148">
        <v>0</v>
      </c>
      <c r="HD110" s="155">
        <v>0</v>
      </c>
      <c r="HE110" s="148">
        <v>0</v>
      </c>
      <c r="HF110" s="148">
        <v>3</v>
      </c>
      <c r="HG110" s="148">
        <v>0</v>
      </c>
      <c r="HH110" s="148">
        <v>0</v>
      </c>
      <c r="HI110" s="151" t="s">
        <v>618</v>
      </c>
      <c r="HJ110" s="153"/>
      <c r="HK110" s="154"/>
      <c r="HL110" s="154"/>
      <c r="HM110" s="154"/>
      <c r="HN110" s="155"/>
      <c r="HO110" s="148">
        <v>1</v>
      </c>
      <c r="HP110" s="148">
        <v>4</v>
      </c>
      <c r="HQ110" s="148">
        <v>0</v>
      </c>
      <c r="HR110" s="148">
        <v>0</v>
      </c>
      <c r="HS110" s="148">
        <v>0</v>
      </c>
      <c r="HT110" s="148">
        <v>0</v>
      </c>
      <c r="HU110" s="148">
        <v>0</v>
      </c>
      <c r="HV110" s="148">
        <v>0</v>
      </c>
      <c r="HW110" s="156" t="s">
        <v>619</v>
      </c>
      <c r="HX110" s="148" t="s">
        <v>620</v>
      </c>
      <c r="HY110" s="153">
        <v>3</v>
      </c>
      <c r="HZ110" s="155" t="s">
        <v>621</v>
      </c>
    </row>
    <row r="111" spans="1:234" ht="15" customHeight="1" x14ac:dyDescent="0.2">
      <c r="A111" s="151">
        <v>38</v>
      </c>
      <c r="B111" s="151"/>
      <c r="C111" s="146" t="s">
        <v>615</v>
      </c>
      <c r="D111" s="151">
        <v>3</v>
      </c>
      <c r="E111" s="151">
        <v>1</v>
      </c>
      <c r="F111" s="157" t="s">
        <v>622</v>
      </c>
      <c r="G111" s="151">
        <v>14</v>
      </c>
      <c r="H111" s="151"/>
      <c r="I111" s="152">
        <v>1</v>
      </c>
      <c r="J111" s="151"/>
      <c r="K111" s="153">
        <v>2</v>
      </c>
      <c r="L111" s="154">
        <v>3</v>
      </c>
      <c r="M111" s="154">
        <v>5</v>
      </c>
      <c r="N111" s="154">
        <v>6</v>
      </c>
      <c r="O111" s="154">
        <v>10</v>
      </c>
      <c r="P111" s="155">
        <v>11</v>
      </c>
      <c r="Q111" s="151" t="s">
        <v>623</v>
      </c>
      <c r="R111" s="151"/>
      <c r="S111" s="151"/>
      <c r="T111" s="153">
        <v>1</v>
      </c>
      <c r="U111" s="154">
        <v>1</v>
      </c>
      <c r="V111" s="155">
        <v>3</v>
      </c>
      <c r="W111" s="151">
        <v>1</v>
      </c>
      <c r="X111" s="151">
        <v>1</v>
      </c>
      <c r="Y111" s="151">
        <v>3</v>
      </c>
      <c r="Z111" s="153">
        <v>1</v>
      </c>
      <c r="AA111" s="154">
        <v>1</v>
      </c>
      <c r="AB111" s="155">
        <v>3</v>
      </c>
      <c r="AC111" s="151">
        <v>3</v>
      </c>
      <c r="AD111" s="151">
        <v>3</v>
      </c>
      <c r="AE111" s="151">
        <v>2</v>
      </c>
      <c r="AF111" s="153">
        <v>2</v>
      </c>
      <c r="AG111" s="154">
        <v>2</v>
      </c>
      <c r="AH111" s="155">
        <v>2</v>
      </c>
      <c r="AI111" s="151">
        <v>3</v>
      </c>
      <c r="AJ111" s="151">
        <v>3</v>
      </c>
      <c r="AK111" s="151">
        <v>2</v>
      </c>
      <c r="AL111" s="153">
        <v>1</v>
      </c>
      <c r="AM111" s="154">
        <v>1</v>
      </c>
      <c r="AN111" s="155">
        <v>2</v>
      </c>
      <c r="AO111" s="151">
        <v>2</v>
      </c>
      <c r="AP111" s="151">
        <v>2</v>
      </c>
      <c r="AQ111" s="151">
        <v>3</v>
      </c>
      <c r="AR111" s="153">
        <v>1</v>
      </c>
      <c r="AS111" s="154">
        <v>1</v>
      </c>
      <c r="AT111" s="155">
        <v>1</v>
      </c>
      <c r="AU111" s="151">
        <v>3</v>
      </c>
      <c r="AV111" s="151">
        <v>3</v>
      </c>
      <c r="AW111" s="151">
        <v>3</v>
      </c>
      <c r="AX111" s="153">
        <v>0</v>
      </c>
      <c r="AY111" s="154">
        <v>0</v>
      </c>
      <c r="AZ111" s="155" t="s">
        <v>624</v>
      </c>
      <c r="BA111" s="154"/>
      <c r="BB111" s="151">
        <v>3</v>
      </c>
      <c r="BC111" s="151">
        <v>4</v>
      </c>
      <c r="BD111" s="151">
        <v>5</v>
      </c>
      <c r="BE111" s="151">
        <v>3</v>
      </c>
      <c r="BF111" s="145"/>
      <c r="BG111" s="153">
        <v>9</v>
      </c>
      <c r="BH111" s="154">
        <v>7</v>
      </c>
      <c r="BI111" s="154">
        <v>5</v>
      </c>
      <c r="BJ111" s="155">
        <v>3</v>
      </c>
      <c r="BK111" s="154"/>
      <c r="BL111" s="151">
        <v>3</v>
      </c>
      <c r="BM111" s="151">
        <v>3</v>
      </c>
      <c r="BN111" s="151">
        <v>5</v>
      </c>
      <c r="BO111" s="151">
        <v>6</v>
      </c>
      <c r="BP111" s="151"/>
      <c r="BQ111" s="153">
        <v>1</v>
      </c>
      <c r="BR111" s="154">
        <v>2</v>
      </c>
      <c r="BS111" s="154">
        <v>2</v>
      </c>
      <c r="BT111" s="155">
        <v>2</v>
      </c>
      <c r="BU111" s="154"/>
      <c r="BV111" s="151">
        <v>3</v>
      </c>
      <c r="BW111" s="151">
        <v>3</v>
      </c>
      <c r="BX111" s="151">
        <v>3</v>
      </c>
      <c r="BY111" s="151">
        <v>3</v>
      </c>
      <c r="BZ111" s="151"/>
      <c r="CA111" s="153">
        <v>2</v>
      </c>
      <c r="CB111" s="154">
        <v>2</v>
      </c>
      <c r="CC111" s="154">
        <v>4</v>
      </c>
      <c r="CD111" s="155">
        <v>4</v>
      </c>
      <c r="CE111" s="154"/>
      <c r="CF111" s="151">
        <v>2</v>
      </c>
      <c r="CG111" s="151">
        <v>3</v>
      </c>
      <c r="CH111" s="151">
        <v>2</v>
      </c>
      <c r="CI111" s="151">
        <v>4</v>
      </c>
      <c r="CJ111" s="156" t="s">
        <v>625</v>
      </c>
      <c r="CK111" s="154"/>
      <c r="CL111" s="151">
        <v>2</v>
      </c>
      <c r="CM111" s="151">
        <v>2</v>
      </c>
      <c r="CN111" s="151">
        <v>1</v>
      </c>
      <c r="CO111" s="151">
        <v>4</v>
      </c>
      <c r="CP111" s="151"/>
      <c r="CQ111" s="153">
        <v>2</v>
      </c>
      <c r="CR111" s="154">
        <v>2</v>
      </c>
      <c r="CS111" s="154">
        <v>4</v>
      </c>
      <c r="CT111" s="155">
        <v>4</v>
      </c>
      <c r="CU111" s="154"/>
      <c r="CV111" s="151">
        <v>2</v>
      </c>
      <c r="CW111" s="151">
        <v>2</v>
      </c>
      <c r="CX111" s="151">
        <v>4</v>
      </c>
      <c r="CY111" s="151">
        <v>4</v>
      </c>
      <c r="CZ111" s="145"/>
      <c r="DA111" s="153">
        <v>2</v>
      </c>
      <c r="DB111" s="154">
        <v>2</v>
      </c>
      <c r="DC111" s="154">
        <v>3</v>
      </c>
      <c r="DD111" s="155">
        <v>4</v>
      </c>
      <c r="DE111" s="154"/>
      <c r="DF111" s="151">
        <v>2</v>
      </c>
      <c r="DG111" s="151">
        <v>2</v>
      </c>
      <c r="DH111" s="151">
        <v>2</v>
      </c>
      <c r="DI111" s="151">
        <v>2</v>
      </c>
      <c r="DJ111" s="151"/>
      <c r="DK111" s="153">
        <v>2</v>
      </c>
      <c r="DL111" s="154">
        <v>2</v>
      </c>
      <c r="DM111" s="154">
        <v>2</v>
      </c>
      <c r="DN111" s="155">
        <v>2</v>
      </c>
      <c r="DO111" s="154"/>
      <c r="DP111" s="151">
        <v>2</v>
      </c>
      <c r="DQ111" s="151">
        <v>2</v>
      </c>
      <c r="DR111" s="151">
        <v>2</v>
      </c>
      <c r="DS111" s="151">
        <v>2</v>
      </c>
      <c r="DT111" s="151"/>
      <c r="DU111" s="153">
        <v>3</v>
      </c>
      <c r="DV111" s="154">
        <v>3</v>
      </c>
      <c r="DW111" s="155">
        <v>3</v>
      </c>
      <c r="DX111" s="151">
        <v>0</v>
      </c>
      <c r="DY111" s="156">
        <v>0</v>
      </c>
      <c r="DZ111" s="154"/>
      <c r="EA111" s="151">
        <v>4</v>
      </c>
      <c r="EB111" s="151">
        <v>5</v>
      </c>
      <c r="EC111" s="151">
        <v>7</v>
      </c>
      <c r="ED111" s="151"/>
      <c r="EE111" s="151">
        <v>0</v>
      </c>
      <c r="EF111" s="151"/>
      <c r="EG111" s="153">
        <v>4</v>
      </c>
      <c r="EH111" s="154">
        <v>5</v>
      </c>
      <c r="EI111" s="154">
        <v>7</v>
      </c>
      <c r="EJ111" s="148"/>
      <c r="EK111" s="155">
        <v>0</v>
      </c>
      <c r="EL111" s="154"/>
      <c r="EM111" s="151">
        <v>4</v>
      </c>
      <c r="EN111" s="151">
        <v>2</v>
      </c>
      <c r="EO111" s="151">
        <v>7</v>
      </c>
      <c r="EP111" s="145"/>
      <c r="EQ111" s="151">
        <v>0</v>
      </c>
      <c r="ER111" s="151"/>
      <c r="ES111" s="153">
        <v>5</v>
      </c>
      <c r="ET111" s="154">
        <v>7</v>
      </c>
      <c r="EU111" s="154">
        <v>9</v>
      </c>
      <c r="EV111" s="148"/>
      <c r="EW111" s="155">
        <v>0</v>
      </c>
      <c r="EX111" s="154"/>
      <c r="EY111" s="151">
        <v>2</v>
      </c>
      <c r="EZ111" s="151">
        <v>0</v>
      </c>
      <c r="FA111" s="151"/>
      <c r="FB111" s="153">
        <v>1</v>
      </c>
      <c r="FC111" s="154">
        <v>3</v>
      </c>
      <c r="FD111" s="154">
        <v>4</v>
      </c>
      <c r="FE111" s="154">
        <v>6</v>
      </c>
      <c r="FF111" s="154">
        <v>0</v>
      </c>
      <c r="FG111" s="154">
        <v>0</v>
      </c>
      <c r="FH111" s="154">
        <v>0</v>
      </c>
      <c r="FI111" s="154"/>
      <c r="FJ111" s="155">
        <v>0</v>
      </c>
      <c r="FK111" s="154"/>
      <c r="FL111" s="151">
        <v>1</v>
      </c>
      <c r="FM111" s="151">
        <v>2</v>
      </c>
      <c r="FN111" s="151">
        <v>3</v>
      </c>
      <c r="FO111" s="151">
        <v>0</v>
      </c>
      <c r="FP111" s="151">
        <v>0</v>
      </c>
      <c r="FQ111" s="151">
        <v>0</v>
      </c>
      <c r="FR111" s="151">
        <v>0</v>
      </c>
      <c r="FS111" s="151">
        <v>0</v>
      </c>
      <c r="FT111" s="151"/>
      <c r="FU111" s="151">
        <v>0</v>
      </c>
      <c r="FV111" s="151"/>
      <c r="FW111" s="153">
        <v>1</v>
      </c>
      <c r="FX111" s="155" t="s">
        <v>564</v>
      </c>
      <c r="FY111" s="154"/>
      <c r="FZ111" s="151">
        <v>5</v>
      </c>
      <c r="GA111" s="151">
        <v>0</v>
      </c>
      <c r="GB111" s="153">
        <v>1</v>
      </c>
      <c r="GC111" s="154">
        <v>0</v>
      </c>
      <c r="GD111" s="154">
        <v>0</v>
      </c>
      <c r="GE111" s="154">
        <v>0</v>
      </c>
      <c r="GF111" s="155">
        <v>0</v>
      </c>
      <c r="GG111" s="153">
        <v>10</v>
      </c>
      <c r="GH111" s="154">
        <v>0</v>
      </c>
      <c r="GI111" s="154">
        <v>0</v>
      </c>
      <c r="GJ111" s="155" t="s">
        <v>265</v>
      </c>
      <c r="GK111" s="151">
        <v>10</v>
      </c>
      <c r="GL111" s="151">
        <v>0</v>
      </c>
      <c r="GM111" s="151">
        <v>0</v>
      </c>
      <c r="GN111" s="151" t="s">
        <v>265</v>
      </c>
      <c r="GO111" s="153">
        <v>3</v>
      </c>
      <c r="GP111" s="155">
        <v>0</v>
      </c>
      <c r="GQ111" s="151">
        <v>4</v>
      </c>
      <c r="GR111" s="151" t="s">
        <v>626</v>
      </c>
      <c r="GS111" s="153">
        <v>2</v>
      </c>
      <c r="GT111" s="154">
        <v>3</v>
      </c>
      <c r="GU111" s="154">
        <v>8</v>
      </c>
      <c r="GV111" s="154">
        <v>1</v>
      </c>
      <c r="GW111" s="154">
        <v>4</v>
      </c>
      <c r="GX111" s="155">
        <v>0</v>
      </c>
      <c r="GY111" s="151" t="s">
        <v>266</v>
      </c>
      <c r="GZ111" s="153">
        <v>0</v>
      </c>
      <c r="HA111" s="154">
        <v>1</v>
      </c>
      <c r="HB111" s="154">
        <v>0</v>
      </c>
      <c r="HC111" s="154">
        <v>0</v>
      </c>
      <c r="HD111" s="155">
        <v>0</v>
      </c>
      <c r="HE111" s="151">
        <v>0</v>
      </c>
      <c r="HF111" s="151">
        <v>0</v>
      </c>
      <c r="HG111" s="151">
        <v>0</v>
      </c>
      <c r="HH111" s="151">
        <v>0</v>
      </c>
      <c r="HI111" s="151">
        <v>0</v>
      </c>
      <c r="HJ111" s="153">
        <v>0</v>
      </c>
      <c r="HK111" s="154">
        <v>0</v>
      </c>
      <c r="HL111" s="154">
        <v>0</v>
      </c>
      <c r="HM111" s="154">
        <v>0</v>
      </c>
      <c r="HN111" s="155">
        <v>0</v>
      </c>
      <c r="HO111" s="151">
        <v>1</v>
      </c>
      <c r="HP111" s="151">
        <v>2</v>
      </c>
      <c r="HQ111" s="151">
        <v>3</v>
      </c>
      <c r="HR111" s="151">
        <v>4</v>
      </c>
      <c r="HS111" s="151">
        <v>6</v>
      </c>
      <c r="HT111" s="151">
        <v>7</v>
      </c>
      <c r="HU111" s="151">
        <v>0</v>
      </c>
      <c r="HV111" s="151">
        <v>0</v>
      </c>
      <c r="HW111" s="156" t="s">
        <v>267</v>
      </c>
      <c r="HX111" s="151" t="s">
        <v>627</v>
      </c>
      <c r="HY111" s="153">
        <v>3</v>
      </c>
      <c r="HZ111" s="155" t="s">
        <v>628</v>
      </c>
    </row>
    <row r="112" spans="1:234" ht="15" customHeight="1" x14ac:dyDescent="0.2">
      <c r="A112" s="145">
        <v>39</v>
      </c>
      <c r="B112" s="151"/>
      <c r="C112" s="146" t="s">
        <v>310</v>
      </c>
      <c r="D112" s="151">
        <v>3</v>
      </c>
      <c r="E112" s="151">
        <v>1</v>
      </c>
      <c r="F112" s="157" t="s">
        <v>622</v>
      </c>
      <c r="G112" s="151">
        <v>14</v>
      </c>
      <c r="H112" s="151"/>
      <c r="I112" s="152">
        <v>1</v>
      </c>
      <c r="J112" s="151"/>
      <c r="K112" s="153">
        <v>7</v>
      </c>
      <c r="L112" s="154">
        <v>3</v>
      </c>
      <c r="M112" s="154">
        <v>4</v>
      </c>
      <c r="N112" s="154">
        <v>6</v>
      </c>
      <c r="O112" s="154">
        <v>1</v>
      </c>
      <c r="P112" s="155">
        <v>11</v>
      </c>
      <c r="Q112" s="151"/>
      <c r="R112" s="151"/>
      <c r="S112" s="151"/>
      <c r="T112" s="153">
        <v>1</v>
      </c>
      <c r="U112" s="154">
        <v>2</v>
      </c>
      <c r="V112" s="155">
        <v>3</v>
      </c>
      <c r="W112" s="151">
        <v>1</v>
      </c>
      <c r="X112" s="151">
        <v>1</v>
      </c>
      <c r="Y112" s="151">
        <v>3</v>
      </c>
      <c r="Z112" s="153">
        <v>3</v>
      </c>
      <c r="AA112" s="154">
        <v>3</v>
      </c>
      <c r="AB112" s="155">
        <v>1</v>
      </c>
      <c r="AC112" s="151">
        <v>4</v>
      </c>
      <c r="AD112" s="151">
        <v>3</v>
      </c>
      <c r="AE112" s="151">
        <v>2</v>
      </c>
      <c r="AF112" s="153">
        <v>4</v>
      </c>
      <c r="AG112" s="154">
        <v>3</v>
      </c>
      <c r="AH112" s="155">
        <v>2</v>
      </c>
      <c r="AI112" s="151">
        <v>4</v>
      </c>
      <c r="AJ112" s="151">
        <v>2</v>
      </c>
      <c r="AK112" s="151">
        <v>1</v>
      </c>
      <c r="AL112" s="153">
        <v>3</v>
      </c>
      <c r="AM112" s="154">
        <v>2</v>
      </c>
      <c r="AN112" s="155">
        <v>1</v>
      </c>
      <c r="AO112" s="151">
        <v>3</v>
      </c>
      <c r="AP112" s="151">
        <v>3</v>
      </c>
      <c r="AQ112" s="151">
        <v>3</v>
      </c>
      <c r="AR112" s="153">
        <v>3</v>
      </c>
      <c r="AS112" s="154">
        <v>3</v>
      </c>
      <c r="AT112" s="155">
        <v>2</v>
      </c>
      <c r="AU112" s="151">
        <v>3</v>
      </c>
      <c r="AV112" s="151">
        <v>3</v>
      </c>
      <c r="AW112" s="151">
        <v>2</v>
      </c>
      <c r="AX112" s="153" t="s">
        <v>629</v>
      </c>
      <c r="AY112" s="154" t="s">
        <v>630</v>
      </c>
      <c r="AZ112" s="155" t="s">
        <v>631</v>
      </c>
      <c r="BA112" s="154"/>
      <c r="BB112" s="151">
        <v>3</v>
      </c>
      <c r="BC112" s="151">
        <v>3</v>
      </c>
      <c r="BD112" s="151">
        <v>4</v>
      </c>
      <c r="BE112" s="151">
        <v>5</v>
      </c>
      <c r="BF112" s="145"/>
      <c r="BG112" s="153">
        <v>8</v>
      </c>
      <c r="BH112" s="154">
        <v>7</v>
      </c>
      <c r="BI112" s="154">
        <v>6</v>
      </c>
      <c r="BJ112" s="155">
        <v>4</v>
      </c>
      <c r="BK112" s="154"/>
      <c r="BL112" s="151">
        <v>2</v>
      </c>
      <c r="BM112" s="151">
        <v>3</v>
      </c>
      <c r="BN112" s="151">
        <v>6</v>
      </c>
      <c r="BO112" s="151">
        <v>6</v>
      </c>
      <c r="BP112" s="151"/>
      <c r="BQ112" s="153">
        <v>0</v>
      </c>
      <c r="BR112" s="154">
        <v>2</v>
      </c>
      <c r="BS112" s="154">
        <v>3</v>
      </c>
      <c r="BT112" s="155">
        <v>3</v>
      </c>
      <c r="BU112" s="154"/>
      <c r="BV112" s="151">
        <v>3</v>
      </c>
      <c r="BW112" s="151">
        <v>4</v>
      </c>
      <c r="BX112" s="151">
        <v>5</v>
      </c>
      <c r="BY112" s="151">
        <v>6</v>
      </c>
      <c r="BZ112" s="151"/>
      <c r="CA112" s="153">
        <v>3</v>
      </c>
      <c r="CB112" s="154">
        <v>3</v>
      </c>
      <c r="CC112" s="154">
        <v>2</v>
      </c>
      <c r="CD112" s="155">
        <v>1</v>
      </c>
      <c r="CE112" s="154"/>
      <c r="CF112" s="151">
        <v>3</v>
      </c>
      <c r="CG112" s="151">
        <v>3</v>
      </c>
      <c r="CH112" s="151">
        <v>3</v>
      </c>
      <c r="CI112" s="151">
        <v>4</v>
      </c>
      <c r="CJ112" s="156" t="s">
        <v>632</v>
      </c>
      <c r="CK112" s="154"/>
      <c r="CL112" s="151">
        <v>2</v>
      </c>
      <c r="CM112" s="151">
        <v>1</v>
      </c>
      <c r="CN112" s="151">
        <v>1</v>
      </c>
      <c r="CO112" s="151">
        <v>1</v>
      </c>
      <c r="CP112" s="151"/>
      <c r="CQ112" s="153">
        <v>2</v>
      </c>
      <c r="CR112" s="154">
        <v>2</v>
      </c>
      <c r="CS112" s="154">
        <v>5</v>
      </c>
      <c r="CT112" s="155">
        <v>5</v>
      </c>
      <c r="CU112" s="154"/>
      <c r="CV112" s="151">
        <v>2</v>
      </c>
      <c r="CW112" s="151">
        <v>2</v>
      </c>
      <c r="CX112" s="151">
        <v>5</v>
      </c>
      <c r="CY112" s="151">
        <v>5</v>
      </c>
      <c r="CZ112" s="145"/>
      <c r="DA112" s="153">
        <v>2</v>
      </c>
      <c r="DB112" s="154">
        <v>2</v>
      </c>
      <c r="DC112" s="154">
        <v>2</v>
      </c>
      <c r="DD112" s="155">
        <v>2</v>
      </c>
      <c r="DE112" s="154"/>
      <c r="DF112" s="151">
        <v>2</v>
      </c>
      <c r="DG112" s="151">
        <v>2</v>
      </c>
      <c r="DH112" s="151">
        <v>2</v>
      </c>
      <c r="DI112" s="151">
        <v>2</v>
      </c>
      <c r="DJ112" s="151"/>
      <c r="DK112" s="153">
        <v>2</v>
      </c>
      <c r="DL112" s="154">
        <v>2</v>
      </c>
      <c r="DM112" s="154">
        <v>2</v>
      </c>
      <c r="DN112" s="155">
        <v>2</v>
      </c>
      <c r="DO112" s="154"/>
      <c r="DP112" s="151">
        <v>2</v>
      </c>
      <c r="DQ112" s="151">
        <v>2</v>
      </c>
      <c r="DR112" s="151">
        <v>2</v>
      </c>
      <c r="DS112" s="151">
        <v>2</v>
      </c>
      <c r="DT112" s="151"/>
      <c r="DU112" s="153">
        <v>3</v>
      </c>
      <c r="DV112" s="154">
        <v>3</v>
      </c>
      <c r="DW112" s="155">
        <v>2</v>
      </c>
      <c r="DX112" s="151" t="s">
        <v>633</v>
      </c>
      <c r="DY112" s="156" t="s">
        <v>634</v>
      </c>
      <c r="DZ112" s="154"/>
      <c r="EA112" s="151">
        <v>2</v>
      </c>
      <c r="EB112" s="151">
        <v>4</v>
      </c>
      <c r="EC112" s="151">
        <v>5</v>
      </c>
      <c r="ED112" s="151"/>
      <c r="EE112" s="151">
        <v>0</v>
      </c>
      <c r="EF112" s="151"/>
      <c r="EG112" s="153">
        <v>2</v>
      </c>
      <c r="EH112" s="154">
        <v>4</v>
      </c>
      <c r="EI112" s="154">
        <v>5</v>
      </c>
      <c r="EJ112" s="148"/>
      <c r="EK112" s="155">
        <v>0</v>
      </c>
      <c r="EL112" s="154"/>
      <c r="EM112" s="151">
        <v>1</v>
      </c>
      <c r="EN112" s="151">
        <v>5</v>
      </c>
      <c r="EO112" s="151">
        <v>7</v>
      </c>
      <c r="EP112" s="145"/>
      <c r="EQ112" s="151">
        <v>0</v>
      </c>
      <c r="ER112" s="151"/>
      <c r="ES112" s="153">
        <v>1</v>
      </c>
      <c r="ET112" s="154">
        <v>5</v>
      </c>
      <c r="EU112" s="154">
        <v>7</v>
      </c>
      <c r="EV112" s="148"/>
      <c r="EW112" s="155">
        <v>0</v>
      </c>
      <c r="EX112" s="154"/>
      <c r="EY112" s="151">
        <v>5</v>
      </c>
      <c r="EZ112" s="151" t="s">
        <v>635</v>
      </c>
      <c r="FA112" s="151"/>
      <c r="FB112" s="153">
        <v>1</v>
      </c>
      <c r="FC112" s="154">
        <v>3</v>
      </c>
      <c r="FD112" s="154">
        <v>0</v>
      </c>
      <c r="FE112" s="154">
        <v>0</v>
      </c>
      <c r="FF112" s="154">
        <v>0</v>
      </c>
      <c r="FG112" s="154">
        <v>0</v>
      </c>
      <c r="FH112" s="154">
        <v>0</v>
      </c>
      <c r="FI112" s="154"/>
      <c r="FJ112" s="155">
        <v>0</v>
      </c>
      <c r="FK112" s="154"/>
      <c r="FL112" s="151">
        <v>1</v>
      </c>
      <c r="FM112" s="151">
        <v>2</v>
      </c>
      <c r="FN112" s="151">
        <v>8</v>
      </c>
      <c r="FO112" s="151">
        <v>0</v>
      </c>
      <c r="FP112" s="151">
        <v>0</v>
      </c>
      <c r="FQ112" s="151">
        <v>0</v>
      </c>
      <c r="FR112" s="151">
        <v>0</v>
      </c>
      <c r="FS112" s="151">
        <v>0</v>
      </c>
      <c r="FT112" s="151"/>
      <c r="FU112" s="151" t="s">
        <v>636</v>
      </c>
      <c r="FV112" s="151"/>
      <c r="FW112" s="153">
        <v>0</v>
      </c>
      <c r="FX112" s="155" t="s">
        <v>266</v>
      </c>
      <c r="FY112" s="154"/>
      <c r="FZ112" s="151">
        <v>6</v>
      </c>
      <c r="GA112" s="151" t="s">
        <v>637</v>
      </c>
      <c r="GB112" s="153">
        <v>1</v>
      </c>
      <c r="GC112" s="154">
        <v>0</v>
      </c>
      <c r="GD112" s="154">
        <v>0</v>
      </c>
      <c r="GE112" s="154">
        <v>0</v>
      </c>
      <c r="GF112" s="155">
        <v>0</v>
      </c>
      <c r="GG112" s="153">
        <v>6</v>
      </c>
      <c r="GH112" s="154">
        <v>0</v>
      </c>
      <c r="GI112" s="154">
        <v>0</v>
      </c>
      <c r="GJ112" s="155" t="s">
        <v>285</v>
      </c>
      <c r="GK112" s="151">
        <v>10</v>
      </c>
      <c r="GL112" s="151">
        <v>0</v>
      </c>
      <c r="GM112" s="151">
        <v>0</v>
      </c>
      <c r="GN112" s="151">
        <v>0</v>
      </c>
      <c r="GO112" s="153">
        <v>2</v>
      </c>
      <c r="GP112" s="155">
        <v>0</v>
      </c>
      <c r="GQ112" s="151">
        <v>1</v>
      </c>
      <c r="GR112" s="151">
        <v>0</v>
      </c>
      <c r="GS112" s="153">
        <v>3</v>
      </c>
      <c r="GT112" s="154">
        <v>1</v>
      </c>
      <c r="GU112" s="154">
        <v>2</v>
      </c>
      <c r="GV112" s="154">
        <v>8</v>
      </c>
      <c r="GW112" s="154">
        <v>6</v>
      </c>
      <c r="GX112" s="155">
        <v>0</v>
      </c>
      <c r="GY112" s="151" t="s">
        <v>266</v>
      </c>
      <c r="GZ112" s="153">
        <v>0</v>
      </c>
      <c r="HA112" s="154">
        <v>0</v>
      </c>
      <c r="HB112" s="154">
        <v>0</v>
      </c>
      <c r="HC112" s="154">
        <v>0</v>
      </c>
      <c r="HD112" s="155" t="s">
        <v>266</v>
      </c>
      <c r="HE112" s="151">
        <v>0</v>
      </c>
      <c r="HF112" s="151">
        <v>0</v>
      </c>
      <c r="HG112" s="151">
        <v>0</v>
      </c>
      <c r="HH112" s="151">
        <v>0</v>
      </c>
      <c r="HI112" s="151" t="s">
        <v>266</v>
      </c>
      <c r="HJ112" s="153">
        <v>0</v>
      </c>
      <c r="HK112" s="154">
        <v>0</v>
      </c>
      <c r="HL112" s="154">
        <v>0</v>
      </c>
      <c r="HM112" s="154">
        <v>0</v>
      </c>
      <c r="HN112" s="155">
        <v>0</v>
      </c>
      <c r="HO112" s="151">
        <v>1</v>
      </c>
      <c r="HP112" s="151">
        <v>3</v>
      </c>
      <c r="HQ112" s="151">
        <v>4</v>
      </c>
      <c r="HR112" s="151">
        <v>5</v>
      </c>
      <c r="HS112" s="151">
        <v>6</v>
      </c>
      <c r="HT112" s="151">
        <v>0</v>
      </c>
      <c r="HU112" s="151">
        <v>0</v>
      </c>
      <c r="HV112" s="151">
        <v>0</v>
      </c>
      <c r="HW112" s="156" t="s">
        <v>266</v>
      </c>
      <c r="HX112" s="151" t="s">
        <v>638</v>
      </c>
      <c r="HY112" s="153">
        <v>5</v>
      </c>
      <c r="HZ112" s="155" t="s">
        <v>639</v>
      </c>
    </row>
    <row r="113" spans="1:234" ht="15" customHeight="1" x14ac:dyDescent="0.2">
      <c r="A113" s="151">
        <v>40</v>
      </c>
      <c r="B113" s="151"/>
      <c r="C113" s="146" t="s">
        <v>310</v>
      </c>
      <c r="D113" s="151">
        <v>3</v>
      </c>
      <c r="E113" s="151">
        <v>1</v>
      </c>
      <c r="F113" s="157" t="s">
        <v>622</v>
      </c>
      <c r="G113" s="151">
        <v>14</v>
      </c>
      <c r="H113" s="151"/>
      <c r="I113" s="152">
        <v>1</v>
      </c>
      <c r="J113" s="151"/>
      <c r="K113" s="153">
        <v>4</v>
      </c>
      <c r="L113" s="154">
        <v>3</v>
      </c>
      <c r="M113" s="154">
        <v>1</v>
      </c>
      <c r="N113" s="154">
        <v>5</v>
      </c>
      <c r="O113" s="154">
        <v>11</v>
      </c>
      <c r="P113" s="155">
        <v>10</v>
      </c>
      <c r="Q113" s="151" t="s">
        <v>640</v>
      </c>
      <c r="R113" s="151"/>
      <c r="S113" s="151"/>
      <c r="T113" s="153">
        <v>1</v>
      </c>
      <c r="U113" s="154">
        <v>2</v>
      </c>
      <c r="V113" s="155">
        <v>3</v>
      </c>
      <c r="W113" s="151">
        <v>1</v>
      </c>
      <c r="X113" s="151">
        <v>2</v>
      </c>
      <c r="Y113" s="151">
        <v>3</v>
      </c>
      <c r="Z113" s="153">
        <v>4</v>
      </c>
      <c r="AA113" s="154">
        <v>3</v>
      </c>
      <c r="AB113" s="155">
        <v>1</v>
      </c>
      <c r="AC113" s="151">
        <v>4</v>
      </c>
      <c r="AD113" s="151">
        <v>3</v>
      </c>
      <c r="AE113" s="151">
        <v>1</v>
      </c>
      <c r="AF113" s="153">
        <v>4</v>
      </c>
      <c r="AG113" s="154">
        <v>3</v>
      </c>
      <c r="AH113" s="155">
        <v>1</v>
      </c>
      <c r="AI113" s="151">
        <v>5</v>
      </c>
      <c r="AJ113" s="151">
        <v>3</v>
      </c>
      <c r="AK113" s="151">
        <v>2</v>
      </c>
      <c r="AL113" s="153">
        <v>1</v>
      </c>
      <c r="AM113" s="154">
        <v>1</v>
      </c>
      <c r="AN113" s="155">
        <v>1</v>
      </c>
      <c r="AO113" s="151">
        <v>1</v>
      </c>
      <c r="AP113" s="151">
        <v>2</v>
      </c>
      <c r="AQ113" s="151">
        <v>2</v>
      </c>
      <c r="AR113" s="153">
        <v>3</v>
      </c>
      <c r="AS113" s="154">
        <v>2</v>
      </c>
      <c r="AT113" s="155">
        <v>1</v>
      </c>
      <c r="AU113" s="151">
        <v>5</v>
      </c>
      <c r="AV113" s="151">
        <v>5</v>
      </c>
      <c r="AW113" s="151">
        <v>3</v>
      </c>
      <c r="AX113" s="153" t="s">
        <v>641</v>
      </c>
      <c r="AY113" s="154" t="s">
        <v>642</v>
      </c>
      <c r="AZ113" s="155" t="s">
        <v>643</v>
      </c>
      <c r="BA113" s="154"/>
      <c r="BB113" s="151">
        <v>3</v>
      </c>
      <c r="BC113" s="151">
        <v>3</v>
      </c>
      <c r="BD113" s="151">
        <v>6</v>
      </c>
      <c r="BE113" s="151">
        <v>6</v>
      </c>
      <c r="BF113" s="145"/>
      <c r="BG113" s="153">
        <v>4</v>
      </c>
      <c r="BH113" s="154">
        <v>4</v>
      </c>
      <c r="BI113" s="154">
        <v>6</v>
      </c>
      <c r="BJ113" s="155">
        <v>7</v>
      </c>
      <c r="BK113" s="154"/>
      <c r="BL113" s="151">
        <v>1</v>
      </c>
      <c r="BM113" s="151">
        <v>2</v>
      </c>
      <c r="BN113" s="151">
        <v>5</v>
      </c>
      <c r="BO113" s="151">
        <v>6</v>
      </c>
      <c r="BP113" s="151"/>
      <c r="BQ113" s="153">
        <v>0</v>
      </c>
      <c r="BR113" s="154">
        <v>0</v>
      </c>
      <c r="BS113" s="154">
        <v>2</v>
      </c>
      <c r="BT113" s="155">
        <v>2</v>
      </c>
      <c r="BU113" s="154"/>
      <c r="BV113" s="151">
        <v>3</v>
      </c>
      <c r="BW113" s="151">
        <v>3</v>
      </c>
      <c r="BX113" s="151">
        <v>5</v>
      </c>
      <c r="BY113" s="151">
        <v>6</v>
      </c>
      <c r="BZ113" s="151"/>
      <c r="CA113" s="153">
        <v>1</v>
      </c>
      <c r="CB113" s="154">
        <v>1</v>
      </c>
      <c r="CC113" s="154">
        <v>4</v>
      </c>
      <c r="CD113" s="155">
        <v>4</v>
      </c>
      <c r="CE113" s="154"/>
      <c r="CF113" s="151">
        <v>1</v>
      </c>
      <c r="CG113" s="151">
        <v>1</v>
      </c>
      <c r="CH113" s="151">
        <v>4</v>
      </c>
      <c r="CI113" s="151">
        <v>4</v>
      </c>
      <c r="CJ113" s="156" t="s">
        <v>644</v>
      </c>
      <c r="CK113" s="154"/>
      <c r="CL113" s="151">
        <v>4</v>
      </c>
      <c r="CM113" s="151">
        <v>4</v>
      </c>
      <c r="CN113" s="151">
        <v>4</v>
      </c>
      <c r="CO113" s="151">
        <v>4</v>
      </c>
      <c r="CP113" s="151"/>
      <c r="CQ113" s="153">
        <v>4</v>
      </c>
      <c r="CR113" s="154">
        <v>4</v>
      </c>
      <c r="CS113" s="154">
        <v>4</v>
      </c>
      <c r="CT113" s="155">
        <v>4</v>
      </c>
      <c r="CU113" s="154"/>
      <c r="CV113" s="151">
        <v>4</v>
      </c>
      <c r="CW113" s="151">
        <v>4</v>
      </c>
      <c r="CX113" s="151">
        <v>4</v>
      </c>
      <c r="CY113" s="151">
        <v>4</v>
      </c>
      <c r="CZ113" s="145"/>
      <c r="DA113" s="153">
        <v>4</v>
      </c>
      <c r="DB113" s="154">
        <v>4</v>
      </c>
      <c r="DC113" s="154">
        <v>4</v>
      </c>
      <c r="DD113" s="155">
        <v>4</v>
      </c>
      <c r="DE113" s="154"/>
      <c r="DF113" s="151">
        <v>4</v>
      </c>
      <c r="DG113" s="151">
        <v>4</v>
      </c>
      <c r="DH113" s="151">
        <v>4</v>
      </c>
      <c r="DI113" s="151">
        <v>4</v>
      </c>
      <c r="DJ113" s="151"/>
      <c r="DK113" s="153">
        <v>4</v>
      </c>
      <c r="DL113" s="154">
        <v>4</v>
      </c>
      <c r="DM113" s="154">
        <v>3</v>
      </c>
      <c r="DN113" s="155">
        <v>3</v>
      </c>
      <c r="DO113" s="154"/>
      <c r="DP113" s="151">
        <v>4</v>
      </c>
      <c r="DQ113" s="151">
        <v>4</v>
      </c>
      <c r="DR113" s="151">
        <v>4</v>
      </c>
      <c r="DS113" s="151">
        <v>4</v>
      </c>
      <c r="DT113" s="151"/>
      <c r="DU113" s="153">
        <v>3</v>
      </c>
      <c r="DV113" s="154">
        <v>3</v>
      </c>
      <c r="DW113" s="155">
        <v>3</v>
      </c>
      <c r="DX113" s="151" t="s">
        <v>645</v>
      </c>
      <c r="DY113" s="156" t="s">
        <v>646</v>
      </c>
      <c r="DZ113" s="154"/>
      <c r="EA113" s="151">
        <v>2</v>
      </c>
      <c r="EB113" s="151">
        <v>1</v>
      </c>
      <c r="EC113" s="151">
        <v>4</v>
      </c>
      <c r="ED113" s="151"/>
      <c r="EE113" s="151">
        <v>0</v>
      </c>
      <c r="EF113" s="151"/>
      <c r="EG113" s="153">
        <v>2</v>
      </c>
      <c r="EH113" s="154">
        <v>1</v>
      </c>
      <c r="EI113" s="154">
        <v>4</v>
      </c>
      <c r="EJ113" s="148"/>
      <c r="EK113" s="155">
        <v>0</v>
      </c>
      <c r="EL113" s="154"/>
      <c r="EM113" s="151">
        <v>2</v>
      </c>
      <c r="EN113" s="151">
        <v>1</v>
      </c>
      <c r="EO113" s="151">
        <v>4</v>
      </c>
      <c r="EP113" s="145"/>
      <c r="EQ113" s="151">
        <v>0</v>
      </c>
      <c r="ER113" s="151"/>
      <c r="ES113" s="153">
        <v>2</v>
      </c>
      <c r="ET113" s="154">
        <v>1</v>
      </c>
      <c r="EU113" s="154">
        <v>4</v>
      </c>
      <c r="EV113" s="148"/>
      <c r="EW113" s="155">
        <v>0</v>
      </c>
      <c r="EX113" s="154"/>
      <c r="EY113" s="151">
        <v>1</v>
      </c>
      <c r="EZ113" s="151">
        <v>0</v>
      </c>
      <c r="FA113" s="151"/>
      <c r="FB113" s="153">
        <v>1</v>
      </c>
      <c r="FC113" s="154">
        <v>3</v>
      </c>
      <c r="FD113" s="154">
        <v>6</v>
      </c>
      <c r="FE113" s="154">
        <v>0</v>
      </c>
      <c r="FF113" s="154">
        <v>0</v>
      </c>
      <c r="FG113" s="154">
        <v>0</v>
      </c>
      <c r="FH113" s="154">
        <v>0</v>
      </c>
      <c r="FI113" s="154"/>
      <c r="FJ113" s="155">
        <v>0</v>
      </c>
      <c r="FK113" s="154"/>
      <c r="FL113" s="151">
        <v>1</v>
      </c>
      <c r="FM113" s="151">
        <v>2</v>
      </c>
      <c r="FN113" s="151">
        <v>7</v>
      </c>
      <c r="FO113" s="151">
        <v>0</v>
      </c>
      <c r="FP113" s="151">
        <v>0</v>
      </c>
      <c r="FQ113" s="151">
        <v>0</v>
      </c>
      <c r="FR113" s="151">
        <v>0</v>
      </c>
      <c r="FS113" s="151">
        <v>0</v>
      </c>
      <c r="FT113" s="151"/>
      <c r="FU113" s="151">
        <v>0</v>
      </c>
      <c r="FV113" s="151"/>
      <c r="FW113" s="153">
        <v>2</v>
      </c>
      <c r="FX113" s="155">
        <v>0</v>
      </c>
      <c r="FY113" s="154"/>
      <c r="FZ113" s="151">
        <v>5</v>
      </c>
      <c r="GA113" s="151">
        <v>0</v>
      </c>
      <c r="GB113" s="153">
        <v>1</v>
      </c>
      <c r="GC113" s="154">
        <v>0</v>
      </c>
      <c r="GD113" s="154">
        <v>0</v>
      </c>
      <c r="GE113" s="154">
        <v>0</v>
      </c>
      <c r="GF113" s="155">
        <v>0</v>
      </c>
      <c r="GG113" s="153">
        <v>7</v>
      </c>
      <c r="GH113" s="154">
        <v>0</v>
      </c>
      <c r="GI113" s="154">
        <v>0</v>
      </c>
      <c r="GJ113" s="155" t="s">
        <v>265</v>
      </c>
      <c r="GK113" s="151">
        <v>10</v>
      </c>
      <c r="GL113" s="151">
        <v>0</v>
      </c>
      <c r="GM113" s="151">
        <v>0</v>
      </c>
      <c r="GN113" s="151" t="s">
        <v>265</v>
      </c>
      <c r="GO113" s="153">
        <v>2</v>
      </c>
      <c r="GP113" s="155">
        <v>0</v>
      </c>
      <c r="GQ113" s="151">
        <v>2</v>
      </c>
      <c r="GR113" s="151">
        <v>0</v>
      </c>
      <c r="GS113" s="153">
        <v>3</v>
      </c>
      <c r="GT113" s="154">
        <v>5</v>
      </c>
      <c r="GU113" s="154">
        <v>4</v>
      </c>
      <c r="GV113" s="154">
        <v>1</v>
      </c>
      <c r="GW113" s="154">
        <v>8</v>
      </c>
      <c r="GX113" s="155">
        <v>0</v>
      </c>
      <c r="GY113" s="151">
        <v>0</v>
      </c>
      <c r="GZ113" s="153">
        <v>0</v>
      </c>
      <c r="HA113" s="154">
        <v>1</v>
      </c>
      <c r="HB113" s="154">
        <v>0</v>
      </c>
      <c r="HC113" s="154">
        <v>0</v>
      </c>
      <c r="HD113" s="155">
        <v>0</v>
      </c>
      <c r="HE113" s="151">
        <v>0</v>
      </c>
      <c r="HF113" s="151">
        <v>2</v>
      </c>
      <c r="HG113" s="151">
        <v>0</v>
      </c>
      <c r="HH113" s="151">
        <v>0</v>
      </c>
      <c r="HI113" s="151">
        <v>0</v>
      </c>
      <c r="HJ113" s="153">
        <v>0</v>
      </c>
      <c r="HK113" s="154">
        <v>0</v>
      </c>
      <c r="HL113" s="154">
        <v>2</v>
      </c>
      <c r="HM113" s="154">
        <v>5</v>
      </c>
      <c r="HN113" s="155">
        <v>0</v>
      </c>
      <c r="HO113" s="151">
        <v>1</v>
      </c>
      <c r="HP113" s="151">
        <v>2</v>
      </c>
      <c r="HQ113" s="151">
        <v>7</v>
      </c>
      <c r="HR113" s="151">
        <v>4</v>
      </c>
      <c r="HS113" s="151">
        <v>0</v>
      </c>
      <c r="HT113" s="151">
        <v>0</v>
      </c>
      <c r="HU113" s="151">
        <v>0</v>
      </c>
      <c r="HV113" s="151">
        <v>0</v>
      </c>
      <c r="HW113" s="156">
        <v>0</v>
      </c>
      <c r="HX113" s="151" t="s">
        <v>647</v>
      </c>
      <c r="HY113" s="153">
        <v>8</v>
      </c>
      <c r="HZ113" s="155" t="s">
        <v>648</v>
      </c>
    </row>
    <row r="114" spans="1:234" s="18" customFormat="1" ht="15" customHeight="1" x14ac:dyDescent="0.2">
      <c r="A114" s="145">
        <v>41</v>
      </c>
      <c r="B114" s="151"/>
      <c r="C114" s="146" t="s">
        <v>310</v>
      </c>
      <c r="D114" s="151">
        <v>4</v>
      </c>
      <c r="E114" s="151">
        <v>1</v>
      </c>
      <c r="F114" s="157" t="s">
        <v>622</v>
      </c>
      <c r="G114" s="151">
        <v>14</v>
      </c>
      <c r="H114" s="151"/>
      <c r="I114" s="152">
        <v>1</v>
      </c>
      <c r="J114" s="151"/>
      <c r="K114" s="153">
        <v>7</v>
      </c>
      <c r="L114" s="154">
        <v>4</v>
      </c>
      <c r="M114" s="154">
        <v>11</v>
      </c>
      <c r="N114" s="154">
        <v>1</v>
      </c>
      <c r="O114" s="154">
        <v>6</v>
      </c>
      <c r="P114" s="155">
        <v>5</v>
      </c>
      <c r="Q114" s="151"/>
      <c r="R114" s="151"/>
      <c r="S114" s="151"/>
      <c r="T114" s="153">
        <v>1</v>
      </c>
      <c r="U114" s="154">
        <v>1</v>
      </c>
      <c r="V114" s="155">
        <v>3</v>
      </c>
      <c r="W114" s="151">
        <v>1</v>
      </c>
      <c r="X114" s="151">
        <v>1</v>
      </c>
      <c r="Y114" s="151">
        <v>2</v>
      </c>
      <c r="Z114" s="153">
        <v>5</v>
      </c>
      <c r="AA114" s="154">
        <v>2</v>
      </c>
      <c r="AB114" s="155">
        <v>1</v>
      </c>
      <c r="AC114" s="151">
        <v>4</v>
      </c>
      <c r="AD114" s="151">
        <v>2</v>
      </c>
      <c r="AE114" s="151">
        <v>1</v>
      </c>
      <c r="AF114" s="153">
        <v>4</v>
      </c>
      <c r="AG114" s="154">
        <v>2</v>
      </c>
      <c r="AH114" s="155">
        <v>1</v>
      </c>
      <c r="AI114" s="151">
        <v>4</v>
      </c>
      <c r="AJ114" s="151">
        <v>2</v>
      </c>
      <c r="AK114" s="151">
        <v>1</v>
      </c>
      <c r="AL114" s="153">
        <v>1</v>
      </c>
      <c r="AM114" s="154">
        <v>1</v>
      </c>
      <c r="AN114" s="155">
        <v>1</v>
      </c>
      <c r="AO114" s="151">
        <v>1</v>
      </c>
      <c r="AP114" s="151">
        <v>1</v>
      </c>
      <c r="AQ114" s="151">
        <v>1</v>
      </c>
      <c r="AR114" s="153">
        <v>1</v>
      </c>
      <c r="AS114" s="154">
        <v>1</v>
      </c>
      <c r="AT114" s="155">
        <v>1</v>
      </c>
      <c r="AU114" s="151">
        <v>4</v>
      </c>
      <c r="AV114" s="151">
        <v>4</v>
      </c>
      <c r="AW114" s="151">
        <v>3</v>
      </c>
      <c r="AX114" s="153" t="s">
        <v>649</v>
      </c>
      <c r="AY114" s="154" t="s">
        <v>649</v>
      </c>
      <c r="AZ114" s="155" t="s">
        <v>649</v>
      </c>
      <c r="BA114" s="154"/>
      <c r="BB114" s="151">
        <v>1</v>
      </c>
      <c r="BC114" s="151">
        <v>3</v>
      </c>
      <c r="BD114" s="151">
        <v>6</v>
      </c>
      <c r="BE114" s="151">
        <v>6</v>
      </c>
      <c r="BF114" s="145"/>
      <c r="BG114" s="153">
        <v>10</v>
      </c>
      <c r="BH114" s="154">
        <v>8</v>
      </c>
      <c r="BI114" s="154">
        <v>7</v>
      </c>
      <c r="BJ114" s="155">
        <v>7</v>
      </c>
      <c r="BK114" s="154"/>
      <c r="BL114" s="151">
        <v>1</v>
      </c>
      <c r="BM114" s="151">
        <v>3</v>
      </c>
      <c r="BN114" s="151">
        <v>5</v>
      </c>
      <c r="BO114" s="151">
        <v>6</v>
      </c>
      <c r="BP114" s="151"/>
      <c r="BQ114" s="153">
        <v>1</v>
      </c>
      <c r="BR114" s="154">
        <v>2</v>
      </c>
      <c r="BS114" s="154">
        <v>2</v>
      </c>
      <c r="BT114" s="155">
        <v>3</v>
      </c>
      <c r="BU114" s="154"/>
      <c r="BV114" s="151">
        <v>2</v>
      </c>
      <c r="BW114" s="151">
        <v>4</v>
      </c>
      <c r="BX114" s="151">
        <v>4</v>
      </c>
      <c r="BY114" s="151">
        <v>6</v>
      </c>
      <c r="BZ114" s="151"/>
      <c r="CA114" s="153">
        <v>2</v>
      </c>
      <c r="CB114" s="154">
        <v>2</v>
      </c>
      <c r="CC114" s="154">
        <v>4</v>
      </c>
      <c r="CD114" s="155">
        <v>4</v>
      </c>
      <c r="CE114" s="154"/>
      <c r="CF114" s="151">
        <v>2</v>
      </c>
      <c r="CG114" s="151">
        <v>2</v>
      </c>
      <c r="CH114" s="151">
        <v>4</v>
      </c>
      <c r="CI114" s="151">
        <v>4</v>
      </c>
      <c r="CJ114" s="156" t="s">
        <v>650</v>
      </c>
      <c r="CK114" s="154"/>
      <c r="CL114" s="151">
        <v>2</v>
      </c>
      <c r="CM114" s="151">
        <v>2</v>
      </c>
      <c r="CN114" s="151">
        <v>2</v>
      </c>
      <c r="CO114" s="151">
        <v>4</v>
      </c>
      <c r="CP114" s="151"/>
      <c r="CQ114" s="153">
        <v>2</v>
      </c>
      <c r="CR114" s="154">
        <v>2</v>
      </c>
      <c r="CS114" s="154">
        <v>2</v>
      </c>
      <c r="CT114" s="155">
        <v>2</v>
      </c>
      <c r="CU114" s="154"/>
      <c r="CV114" s="151">
        <v>2</v>
      </c>
      <c r="CW114" s="151">
        <v>2</v>
      </c>
      <c r="CX114" s="151">
        <v>2</v>
      </c>
      <c r="CY114" s="151">
        <v>2</v>
      </c>
      <c r="CZ114" s="145"/>
      <c r="DA114" s="153">
        <v>2</v>
      </c>
      <c r="DB114" s="154">
        <v>2</v>
      </c>
      <c r="DC114" s="154">
        <v>2</v>
      </c>
      <c r="DD114" s="155">
        <v>2</v>
      </c>
      <c r="DE114" s="154"/>
      <c r="DF114" s="151">
        <v>2</v>
      </c>
      <c r="DG114" s="151">
        <v>2</v>
      </c>
      <c r="DH114" s="151">
        <v>2</v>
      </c>
      <c r="DI114" s="151">
        <v>2</v>
      </c>
      <c r="DJ114" s="151"/>
      <c r="DK114" s="153">
        <v>3</v>
      </c>
      <c r="DL114" s="154">
        <v>2</v>
      </c>
      <c r="DM114" s="154">
        <v>2</v>
      </c>
      <c r="DN114" s="155">
        <v>2</v>
      </c>
      <c r="DO114" s="154"/>
      <c r="DP114" s="151">
        <v>4</v>
      </c>
      <c r="DQ114" s="151">
        <v>4</v>
      </c>
      <c r="DR114" s="151">
        <v>4</v>
      </c>
      <c r="DS114" s="151">
        <v>4</v>
      </c>
      <c r="DT114" s="151"/>
      <c r="DU114" s="153">
        <v>2</v>
      </c>
      <c r="DV114" s="154">
        <v>2</v>
      </c>
      <c r="DW114" s="155">
        <v>2</v>
      </c>
      <c r="DX114" s="151" t="s">
        <v>651</v>
      </c>
      <c r="DY114" s="164" t="s">
        <v>1119</v>
      </c>
      <c r="DZ114" s="154"/>
      <c r="EA114" s="151">
        <v>2</v>
      </c>
      <c r="EB114" s="151">
        <v>4</v>
      </c>
      <c r="EC114" s="151">
        <v>5</v>
      </c>
      <c r="ED114" s="151"/>
      <c r="EE114" s="151">
        <v>0</v>
      </c>
      <c r="EF114" s="151"/>
      <c r="EG114" s="153">
        <v>2</v>
      </c>
      <c r="EH114" s="154">
        <v>4</v>
      </c>
      <c r="EI114" s="154">
        <v>5</v>
      </c>
      <c r="EJ114" s="148"/>
      <c r="EK114" s="155">
        <v>0</v>
      </c>
      <c r="EL114" s="154"/>
      <c r="EM114" s="151">
        <v>2</v>
      </c>
      <c r="EN114" s="151">
        <v>5</v>
      </c>
      <c r="EO114" s="151">
        <v>7</v>
      </c>
      <c r="EP114" s="145"/>
      <c r="EQ114" s="151">
        <v>0</v>
      </c>
      <c r="ER114" s="151"/>
      <c r="ES114" s="153">
        <v>1</v>
      </c>
      <c r="ET114" s="154">
        <v>5</v>
      </c>
      <c r="EU114" s="154">
        <v>7</v>
      </c>
      <c r="EV114" s="148"/>
      <c r="EW114" s="155">
        <v>0</v>
      </c>
      <c r="EX114" s="154"/>
      <c r="EY114" s="151">
        <v>2</v>
      </c>
      <c r="EZ114" s="151">
        <v>0</v>
      </c>
      <c r="FA114" s="151"/>
      <c r="FB114" s="153">
        <v>1</v>
      </c>
      <c r="FC114" s="154">
        <v>2</v>
      </c>
      <c r="FD114" s="154">
        <v>3</v>
      </c>
      <c r="FE114" s="154">
        <v>4</v>
      </c>
      <c r="FF114" s="154">
        <v>6</v>
      </c>
      <c r="FG114" s="154">
        <v>0</v>
      </c>
      <c r="FH114" s="154">
        <v>0</v>
      </c>
      <c r="FI114" s="154"/>
      <c r="FJ114" s="155">
        <v>0</v>
      </c>
      <c r="FK114" s="154"/>
      <c r="FL114" s="151">
        <v>1</v>
      </c>
      <c r="FM114" s="151">
        <v>2</v>
      </c>
      <c r="FN114" s="151">
        <v>3</v>
      </c>
      <c r="FO114" s="151">
        <v>4</v>
      </c>
      <c r="FP114" s="151">
        <v>6</v>
      </c>
      <c r="FQ114" s="151">
        <v>7</v>
      </c>
      <c r="FR114" s="151">
        <v>0</v>
      </c>
      <c r="FS114" s="151">
        <v>0</v>
      </c>
      <c r="FT114" s="151"/>
      <c r="FU114" s="151">
        <v>0</v>
      </c>
      <c r="FV114" s="151"/>
      <c r="FW114" s="153">
        <v>1</v>
      </c>
      <c r="FX114" s="155">
        <v>0</v>
      </c>
      <c r="FY114" s="154"/>
      <c r="FZ114" s="151">
        <v>3</v>
      </c>
      <c r="GA114" s="151">
        <v>0</v>
      </c>
      <c r="GB114" s="153">
        <v>1</v>
      </c>
      <c r="GC114" s="154">
        <v>0</v>
      </c>
      <c r="GD114" s="154">
        <v>0</v>
      </c>
      <c r="GE114" s="154">
        <v>0</v>
      </c>
      <c r="GF114" s="155">
        <v>0</v>
      </c>
      <c r="GG114" s="153">
        <v>5</v>
      </c>
      <c r="GH114" s="154">
        <v>0</v>
      </c>
      <c r="GI114" s="154">
        <v>0</v>
      </c>
      <c r="GJ114" s="155" t="s">
        <v>265</v>
      </c>
      <c r="GK114" s="151">
        <v>8</v>
      </c>
      <c r="GL114" s="151">
        <v>5</v>
      </c>
      <c r="GM114" s="151">
        <v>0</v>
      </c>
      <c r="GN114" s="151" t="s">
        <v>265</v>
      </c>
      <c r="GO114" s="153">
        <v>2</v>
      </c>
      <c r="GP114" s="155">
        <v>0</v>
      </c>
      <c r="GQ114" s="151">
        <v>1</v>
      </c>
      <c r="GR114" s="151">
        <v>0</v>
      </c>
      <c r="GS114" s="153">
        <v>2</v>
      </c>
      <c r="GT114" s="154">
        <v>4</v>
      </c>
      <c r="GU114" s="154">
        <v>5</v>
      </c>
      <c r="GV114" s="154">
        <v>7</v>
      </c>
      <c r="GW114" s="154">
        <v>8</v>
      </c>
      <c r="GX114" s="155">
        <v>0</v>
      </c>
      <c r="GY114" s="151" t="s">
        <v>652</v>
      </c>
      <c r="GZ114" s="153">
        <v>0</v>
      </c>
      <c r="HA114" s="154">
        <v>0</v>
      </c>
      <c r="HB114" s="154">
        <v>0</v>
      </c>
      <c r="HC114" s="154">
        <v>0</v>
      </c>
      <c r="HD114" s="155" t="s">
        <v>653</v>
      </c>
      <c r="HE114" s="151">
        <v>0</v>
      </c>
      <c r="HF114" s="151">
        <v>0</v>
      </c>
      <c r="HG114" s="151">
        <v>0</v>
      </c>
      <c r="HH114" s="151">
        <v>0</v>
      </c>
      <c r="HI114" s="151" t="s">
        <v>653</v>
      </c>
      <c r="HJ114" s="153">
        <v>0</v>
      </c>
      <c r="HK114" s="154">
        <v>0</v>
      </c>
      <c r="HL114" s="154">
        <v>0</v>
      </c>
      <c r="HM114" s="154">
        <v>0</v>
      </c>
      <c r="HN114" s="155">
        <v>0</v>
      </c>
      <c r="HO114" s="151">
        <v>1</v>
      </c>
      <c r="HP114" s="151">
        <v>4</v>
      </c>
      <c r="HQ114" s="151">
        <v>0</v>
      </c>
      <c r="HR114" s="151">
        <v>0</v>
      </c>
      <c r="HS114" s="151">
        <v>0</v>
      </c>
      <c r="HT114" s="151">
        <v>0</v>
      </c>
      <c r="HU114" s="151">
        <v>0</v>
      </c>
      <c r="HV114" s="151">
        <v>0</v>
      </c>
      <c r="HW114" s="156" t="s">
        <v>266</v>
      </c>
      <c r="HX114" s="151" t="s">
        <v>654</v>
      </c>
      <c r="HY114" s="153">
        <v>5</v>
      </c>
      <c r="HZ114" s="155" t="s">
        <v>655</v>
      </c>
    </row>
    <row r="115" spans="1:234" s="18" customFormat="1" ht="15" customHeight="1" x14ac:dyDescent="0.2">
      <c r="A115" s="151">
        <v>42</v>
      </c>
      <c r="B115" s="151"/>
      <c r="C115" s="146" t="s">
        <v>273</v>
      </c>
      <c r="D115" s="151">
        <v>3</v>
      </c>
      <c r="E115" s="151">
        <v>1</v>
      </c>
      <c r="F115" s="157" t="s">
        <v>656</v>
      </c>
      <c r="G115" s="151">
        <v>15</v>
      </c>
      <c r="H115" s="151"/>
      <c r="I115" s="152">
        <v>3</v>
      </c>
      <c r="J115" s="151"/>
      <c r="K115" s="153">
        <v>1</v>
      </c>
      <c r="L115" s="148">
        <v>7</v>
      </c>
      <c r="M115" s="148">
        <v>3</v>
      </c>
      <c r="N115" s="148">
        <v>4</v>
      </c>
      <c r="O115" s="148">
        <v>11</v>
      </c>
      <c r="P115" s="155">
        <v>5</v>
      </c>
      <c r="Q115" s="151"/>
      <c r="R115" s="151"/>
      <c r="S115" s="151"/>
      <c r="T115" s="153">
        <v>1</v>
      </c>
      <c r="U115" s="148">
        <v>1</v>
      </c>
      <c r="V115" s="155">
        <v>1</v>
      </c>
      <c r="W115" s="148">
        <v>1</v>
      </c>
      <c r="X115" s="148">
        <v>1</v>
      </c>
      <c r="Y115" s="148">
        <v>3</v>
      </c>
      <c r="Z115" s="153">
        <v>5</v>
      </c>
      <c r="AA115" s="148">
        <v>5</v>
      </c>
      <c r="AB115" s="155">
        <v>3</v>
      </c>
      <c r="AC115" s="148">
        <v>5</v>
      </c>
      <c r="AD115" s="148">
        <v>5</v>
      </c>
      <c r="AE115" s="148">
        <v>3</v>
      </c>
      <c r="AF115" s="153">
        <v>5</v>
      </c>
      <c r="AG115" s="148">
        <v>5</v>
      </c>
      <c r="AH115" s="155">
        <v>1</v>
      </c>
      <c r="AI115" s="148">
        <v>3</v>
      </c>
      <c r="AJ115" s="148">
        <v>3</v>
      </c>
      <c r="AK115" s="148">
        <v>3</v>
      </c>
      <c r="AL115" s="153">
        <v>1</v>
      </c>
      <c r="AM115" s="148">
        <v>1</v>
      </c>
      <c r="AN115" s="155">
        <v>3</v>
      </c>
      <c r="AO115" s="148">
        <v>1</v>
      </c>
      <c r="AP115" s="148">
        <v>1</v>
      </c>
      <c r="AQ115" s="148">
        <v>1</v>
      </c>
      <c r="AR115" s="153">
        <v>1</v>
      </c>
      <c r="AS115" s="148">
        <v>1</v>
      </c>
      <c r="AT115" s="155">
        <v>1</v>
      </c>
      <c r="AU115" s="148">
        <v>5</v>
      </c>
      <c r="AV115" s="148">
        <v>5</v>
      </c>
      <c r="AW115" s="148">
        <v>1</v>
      </c>
      <c r="AX115" s="153">
        <v>0</v>
      </c>
      <c r="AY115" s="148">
        <v>0</v>
      </c>
      <c r="AZ115" s="155">
        <v>0</v>
      </c>
      <c r="BA115" s="154"/>
      <c r="BB115" s="148">
        <v>5</v>
      </c>
      <c r="BC115" s="148">
        <v>8</v>
      </c>
      <c r="BD115" s="148">
        <v>7</v>
      </c>
      <c r="BE115" s="148">
        <v>6</v>
      </c>
      <c r="BF115" s="148"/>
      <c r="BG115" s="153">
        <v>8</v>
      </c>
      <c r="BH115" s="148">
        <v>7</v>
      </c>
      <c r="BI115" s="148">
        <v>6</v>
      </c>
      <c r="BJ115" s="155">
        <v>8</v>
      </c>
      <c r="BK115" s="154"/>
      <c r="BL115" s="148">
        <v>0</v>
      </c>
      <c r="BM115" s="148">
        <v>3</v>
      </c>
      <c r="BN115" s="148">
        <v>6</v>
      </c>
      <c r="BO115" s="148">
        <v>6</v>
      </c>
      <c r="BP115" s="148"/>
      <c r="BQ115" s="153">
        <v>0</v>
      </c>
      <c r="BR115" s="148">
        <v>2</v>
      </c>
      <c r="BS115" s="148">
        <v>2</v>
      </c>
      <c r="BT115" s="155">
        <v>3</v>
      </c>
      <c r="BU115" s="154"/>
      <c r="BV115" s="148">
        <v>0</v>
      </c>
      <c r="BW115" s="148">
        <v>4</v>
      </c>
      <c r="BX115" s="148">
        <v>4</v>
      </c>
      <c r="BY115" s="148">
        <v>6</v>
      </c>
      <c r="BZ115" s="148"/>
      <c r="CA115" s="153">
        <v>1</v>
      </c>
      <c r="CB115" s="148">
        <v>2</v>
      </c>
      <c r="CC115" s="148">
        <v>4</v>
      </c>
      <c r="CD115" s="155">
        <v>4</v>
      </c>
      <c r="CE115" s="154"/>
      <c r="CF115" s="148">
        <v>1</v>
      </c>
      <c r="CG115" s="148">
        <v>2</v>
      </c>
      <c r="CH115" s="148">
        <v>4</v>
      </c>
      <c r="CI115" s="148">
        <v>4</v>
      </c>
      <c r="CJ115" s="156">
        <v>0</v>
      </c>
      <c r="CK115" s="154"/>
      <c r="CL115" s="148">
        <v>2</v>
      </c>
      <c r="CM115" s="148">
        <v>2</v>
      </c>
      <c r="CN115" s="148">
        <v>2</v>
      </c>
      <c r="CO115" s="148">
        <v>1</v>
      </c>
      <c r="CP115" s="148"/>
      <c r="CQ115" s="153">
        <v>2</v>
      </c>
      <c r="CR115" s="148">
        <v>2</v>
      </c>
      <c r="CS115" s="148">
        <v>2</v>
      </c>
      <c r="CT115" s="155">
        <v>5</v>
      </c>
      <c r="CU115" s="154"/>
      <c r="CV115" s="148">
        <v>2</v>
      </c>
      <c r="CW115" s="148">
        <v>2</v>
      </c>
      <c r="CX115" s="148">
        <v>2</v>
      </c>
      <c r="CY115" s="148">
        <v>5</v>
      </c>
      <c r="CZ115" s="148"/>
      <c r="DA115" s="153">
        <v>1</v>
      </c>
      <c r="DB115" s="148">
        <v>1</v>
      </c>
      <c r="DC115" s="148">
        <v>1</v>
      </c>
      <c r="DD115" s="155">
        <v>4</v>
      </c>
      <c r="DE115" s="154"/>
      <c r="DF115" s="148">
        <v>2</v>
      </c>
      <c r="DG115" s="148">
        <v>2</v>
      </c>
      <c r="DH115" s="148">
        <v>4</v>
      </c>
      <c r="DI115" s="148">
        <v>4</v>
      </c>
      <c r="DJ115" s="148"/>
      <c r="DK115" s="153">
        <v>4</v>
      </c>
      <c r="DL115" s="148">
        <v>4</v>
      </c>
      <c r="DM115" s="148">
        <v>4</v>
      </c>
      <c r="DN115" s="155">
        <v>4</v>
      </c>
      <c r="DO115" s="154"/>
      <c r="DP115" s="148">
        <v>1</v>
      </c>
      <c r="DQ115" s="148">
        <v>1</v>
      </c>
      <c r="DR115" s="148">
        <v>1</v>
      </c>
      <c r="DS115" s="148">
        <v>1</v>
      </c>
      <c r="DT115" s="148"/>
      <c r="DU115" s="153">
        <v>4</v>
      </c>
      <c r="DV115" s="148">
        <v>3</v>
      </c>
      <c r="DW115" s="155">
        <v>3</v>
      </c>
      <c r="DX115" s="148">
        <v>0</v>
      </c>
      <c r="DY115" s="156">
        <v>0</v>
      </c>
      <c r="DZ115" s="154"/>
      <c r="EA115" s="148">
        <v>4</v>
      </c>
      <c r="EB115" s="148">
        <v>2</v>
      </c>
      <c r="EC115" s="148">
        <v>5</v>
      </c>
      <c r="ED115" s="148"/>
      <c r="EE115" s="148">
        <v>0</v>
      </c>
      <c r="EF115" s="148"/>
      <c r="EG115" s="153">
        <v>4</v>
      </c>
      <c r="EH115" s="148">
        <v>2</v>
      </c>
      <c r="EI115" s="148">
        <v>5</v>
      </c>
      <c r="EJ115" s="148"/>
      <c r="EK115" s="155">
        <v>0</v>
      </c>
      <c r="EL115" s="154"/>
      <c r="EM115" s="148">
        <v>1</v>
      </c>
      <c r="EN115" s="148">
        <v>7</v>
      </c>
      <c r="EO115" s="148">
        <v>5</v>
      </c>
      <c r="EP115" s="148"/>
      <c r="EQ115" s="148">
        <v>0</v>
      </c>
      <c r="ER115" s="148"/>
      <c r="ES115" s="153">
        <v>8</v>
      </c>
      <c r="ET115" s="148">
        <v>9</v>
      </c>
      <c r="EU115" s="148">
        <v>3</v>
      </c>
      <c r="EV115" s="148"/>
      <c r="EW115" s="155">
        <v>0</v>
      </c>
      <c r="EX115" s="154"/>
      <c r="EY115" s="148">
        <v>3</v>
      </c>
      <c r="EZ115" s="148">
        <v>0</v>
      </c>
      <c r="FA115" s="148"/>
      <c r="FB115" s="153">
        <v>1</v>
      </c>
      <c r="FC115" s="148">
        <v>2</v>
      </c>
      <c r="FD115" s="148">
        <v>3</v>
      </c>
      <c r="FE115" s="148">
        <v>5</v>
      </c>
      <c r="FF115" s="148">
        <v>6</v>
      </c>
      <c r="FG115" s="148">
        <v>0</v>
      </c>
      <c r="FH115" s="148">
        <v>0</v>
      </c>
      <c r="FI115" s="148"/>
      <c r="FJ115" s="155">
        <v>0</v>
      </c>
      <c r="FK115" s="154"/>
      <c r="FL115" s="148">
        <v>1</v>
      </c>
      <c r="FM115" s="148">
        <v>2</v>
      </c>
      <c r="FN115" s="148">
        <v>4</v>
      </c>
      <c r="FO115" s="148">
        <v>5</v>
      </c>
      <c r="FP115" s="148">
        <v>6</v>
      </c>
      <c r="FQ115" s="148">
        <v>7</v>
      </c>
      <c r="FR115" s="148">
        <v>0</v>
      </c>
      <c r="FS115" s="148">
        <v>0</v>
      </c>
      <c r="FT115" s="148"/>
      <c r="FU115" s="148">
        <v>0</v>
      </c>
      <c r="FV115" s="148"/>
      <c r="FW115" s="153">
        <v>3</v>
      </c>
      <c r="FX115" s="155" t="s">
        <v>657</v>
      </c>
      <c r="FY115" s="154"/>
      <c r="FZ115" s="148">
        <v>6</v>
      </c>
      <c r="GA115" s="151" t="s">
        <v>658</v>
      </c>
      <c r="GB115" s="153">
        <v>3</v>
      </c>
      <c r="GC115" s="148">
        <v>0</v>
      </c>
      <c r="GD115" s="148">
        <v>0</v>
      </c>
      <c r="GE115" s="148">
        <v>0</v>
      </c>
      <c r="GF115" s="155">
        <v>0</v>
      </c>
      <c r="GG115" s="153">
        <v>36</v>
      </c>
      <c r="GH115" s="148">
        <v>5</v>
      </c>
      <c r="GI115" s="148">
        <v>61</v>
      </c>
      <c r="GJ115" s="155">
        <v>0</v>
      </c>
      <c r="GK115" s="148">
        <v>20</v>
      </c>
      <c r="GL115" s="148">
        <v>5</v>
      </c>
      <c r="GM115" s="148">
        <v>10</v>
      </c>
      <c r="GN115" s="148">
        <v>0</v>
      </c>
      <c r="GO115" s="153">
        <v>2</v>
      </c>
      <c r="GP115" s="155">
        <v>0</v>
      </c>
      <c r="GQ115" s="148">
        <v>1</v>
      </c>
      <c r="GR115" s="148">
        <v>0</v>
      </c>
      <c r="GS115" s="153">
        <v>5</v>
      </c>
      <c r="GT115" s="148">
        <v>3</v>
      </c>
      <c r="GU115" s="148">
        <v>2</v>
      </c>
      <c r="GV115" s="148">
        <v>7</v>
      </c>
      <c r="GW115" s="148">
        <v>6</v>
      </c>
      <c r="GX115" s="155">
        <v>0</v>
      </c>
      <c r="GY115" s="148">
        <v>0</v>
      </c>
      <c r="GZ115" s="153">
        <v>0</v>
      </c>
      <c r="HA115" s="148">
        <v>0</v>
      </c>
      <c r="HB115" s="148">
        <v>0</v>
      </c>
      <c r="HC115" s="148">
        <v>3</v>
      </c>
      <c r="HD115" s="155">
        <v>0</v>
      </c>
      <c r="HE115" s="148">
        <v>0</v>
      </c>
      <c r="HF115" s="148">
        <v>0</v>
      </c>
      <c r="HG115" s="148">
        <v>0</v>
      </c>
      <c r="HH115" s="148">
        <v>0</v>
      </c>
      <c r="HI115" s="148">
        <v>0</v>
      </c>
      <c r="HJ115" s="153">
        <v>0</v>
      </c>
      <c r="HK115" s="148">
        <v>2</v>
      </c>
      <c r="HL115" s="148">
        <v>1</v>
      </c>
      <c r="HM115" s="148">
        <v>0</v>
      </c>
      <c r="HN115" s="155">
        <v>0</v>
      </c>
      <c r="HO115" s="148">
        <v>1</v>
      </c>
      <c r="HP115" s="148">
        <v>3</v>
      </c>
      <c r="HQ115" s="148">
        <v>5</v>
      </c>
      <c r="HR115" s="148">
        <v>6</v>
      </c>
      <c r="HS115" s="148">
        <v>7</v>
      </c>
      <c r="HT115" s="148">
        <v>0</v>
      </c>
      <c r="HU115" s="148">
        <v>0</v>
      </c>
      <c r="HV115" s="148">
        <v>0</v>
      </c>
      <c r="HW115" s="156">
        <v>0</v>
      </c>
      <c r="HX115" s="148" t="s">
        <v>659</v>
      </c>
      <c r="HY115" s="153">
        <v>10</v>
      </c>
      <c r="HZ115" s="155" t="s">
        <v>660</v>
      </c>
    </row>
    <row r="116" spans="1:234" s="18" customFormat="1" ht="15" customHeight="1" x14ac:dyDescent="0.2">
      <c r="A116" s="145">
        <v>43</v>
      </c>
      <c r="B116" s="151"/>
      <c r="C116" s="146" t="s">
        <v>615</v>
      </c>
      <c r="D116" s="151">
        <v>4</v>
      </c>
      <c r="E116" s="151">
        <v>3</v>
      </c>
      <c r="F116" s="157" t="s">
        <v>656</v>
      </c>
      <c r="G116" s="151">
        <v>15</v>
      </c>
      <c r="H116" s="151"/>
      <c r="I116" s="152">
        <v>1</v>
      </c>
      <c r="J116" s="151"/>
      <c r="K116" s="153">
        <v>3</v>
      </c>
      <c r="L116" s="148">
        <v>7</v>
      </c>
      <c r="M116" s="148">
        <v>2</v>
      </c>
      <c r="N116" s="148">
        <v>6</v>
      </c>
      <c r="O116" s="148">
        <v>5</v>
      </c>
      <c r="P116" s="155">
        <v>8</v>
      </c>
      <c r="Q116" s="151" t="s">
        <v>661</v>
      </c>
      <c r="R116" s="151"/>
      <c r="S116" s="151"/>
      <c r="T116" s="153">
        <v>2</v>
      </c>
      <c r="U116" s="148">
        <v>2</v>
      </c>
      <c r="V116" s="155">
        <v>3</v>
      </c>
      <c r="W116" s="148">
        <v>2</v>
      </c>
      <c r="X116" s="148">
        <v>1</v>
      </c>
      <c r="Y116" s="148">
        <v>2</v>
      </c>
      <c r="Z116" s="153">
        <v>2</v>
      </c>
      <c r="AA116" s="148">
        <v>2</v>
      </c>
      <c r="AB116" s="155">
        <v>2</v>
      </c>
      <c r="AC116" s="148">
        <v>2</v>
      </c>
      <c r="AD116" s="148">
        <v>1</v>
      </c>
      <c r="AE116" s="148">
        <v>1</v>
      </c>
      <c r="AF116" s="153">
        <v>3</v>
      </c>
      <c r="AG116" s="148">
        <v>2</v>
      </c>
      <c r="AH116" s="155">
        <v>2</v>
      </c>
      <c r="AI116" s="148">
        <v>2</v>
      </c>
      <c r="AJ116" s="148">
        <v>2</v>
      </c>
      <c r="AK116" s="148">
        <v>2</v>
      </c>
      <c r="AL116" s="153">
        <v>1</v>
      </c>
      <c r="AM116" s="148">
        <v>1</v>
      </c>
      <c r="AN116" s="155">
        <v>1</v>
      </c>
      <c r="AO116" s="148">
        <v>3</v>
      </c>
      <c r="AP116" s="148">
        <v>3</v>
      </c>
      <c r="AQ116" s="148">
        <v>3</v>
      </c>
      <c r="AR116" s="153">
        <v>3</v>
      </c>
      <c r="AS116" s="148">
        <v>3</v>
      </c>
      <c r="AT116" s="155">
        <v>3</v>
      </c>
      <c r="AU116" s="148">
        <v>4</v>
      </c>
      <c r="AV116" s="148">
        <v>4</v>
      </c>
      <c r="AW116" s="148">
        <v>3</v>
      </c>
      <c r="AX116" s="153" t="s">
        <v>34</v>
      </c>
      <c r="AY116" s="148" t="s">
        <v>34</v>
      </c>
      <c r="AZ116" s="155" t="s">
        <v>34</v>
      </c>
      <c r="BA116" s="154"/>
      <c r="BB116" s="148">
        <v>3</v>
      </c>
      <c r="BC116" s="148">
        <v>5</v>
      </c>
      <c r="BD116" s="148">
        <v>7</v>
      </c>
      <c r="BE116" s="148">
        <v>9</v>
      </c>
      <c r="BF116" s="148"/>
      <c r="BG116" s="153">
        <v>3</v>
      </c>
      <c r="BH116" s="148">
        <v>5</v>
      </c>
      <c r="BI116" s="148">
        <v>7</v>
      </c>
      <c r="BJ116" s="155">
        <v>9</v>
      </c>
      <c r="BK116" s="154"/>
      <c r="BL116" s="148">
        <v>1</v>
      </c>
      <c r="BM116" s="148">
        <v>2</v>
      </c>
      <c r="BN116" s="148">
        <v>6</v>
      </c>
      <c r="BO116" s="148">
        <v>6</v>
      </c>
      <c r="BP116" s="148"/>
      <c r="BQ116" s="153">
        <v>0</v>
      </c>
      <c r="BR116" s="148">
        <v>2</v>
      </c>
      <c r="BS116" s="148">
        <v>3</v>
      </c>
      <c r="BT116" s="155">
        <v>4</v>
      </c>
      <c r="BU116" s="154"/>
      <c r="BV116" s="148">
        <v>3</v>
      </c>
      <c r="BW116" s="148">
        <v>6</v>
      </c>
      <c r="BX116" s="148">
        <v>6</v>
      </c>
      <c r="BY116" s="148">
        <v>7</v>
      </c>
      <c r="BZ116" s="148"/>
      <c r="CA116" s="153">
        <v>1</v>
      </c>
      <c r="CB116" s="148">
        <v>2</v>
      </c>
      <c r="CC116" s="148">
        <v>3</v>
      </c>
      <c r="CD116" s="155">
        <v>4</v>
      </c>
      <c r="CE116" s="154"/>
      <c r="CF116" s="148">
        <v>2</v>
      </c>
      <c r="CG116" s="148">
        <v>2</v>
      </c>
      <c r="CH116" s="148">
        <v>3</v>
      </c>
      <c r="CI116" s="148">
        <v>4</v>
      </c>
      <c r="CJ116" s="156" t="s">
        <v>662</v>
      </c>
      <c r="CK116" s="154"/>
      <c r="CL116" s="148">
        <v>5</v>
      </c>
      <c r="CM116" s="148">
        <v>5</v>
      </c>
      <c r="CN116" s="148">
        <v>5</v>
      </c>
      <c r="CO116" s="148">
        <v>3</v>
      </c>
      <c r="CP116" s="148"/>
      <c r="CQ116" s="153">
        <v>2</v>
      </c>
      <c r="CR116" s="148">
        <v>2</v>
      </c>
      <c r="CS116" s="148">
        <v>3</v>
      </c>
      <c r="CT116" s="155">
        <v>5</v>
      </c>
      <c r="CU116" s="154"/>
      <c r="CV116" s="148">
        <v>2</v>
      </c>
      <c r="CW116" s="148">
        <v>2</v>
      </c>
      <c r="CX116" s="148">
        <v>4</v>
      </c>
      <c r="CY116" s="148">
        <v>5</v>
      </c>
      <c r="CZ116" s="148"/>
      <c r="DA116" s="153">
        <v>3</v>
      </c>
      <c r="DB116" s="148">
        <v>3</v>
      </c>
      <c r="DC116" s="148">
        <v>2</v>
      </c>
      <c r="DD116" s="155">
        <v>5</v>
      </c>
      <c r="DE116" s="154"/>
      <c r="DF116" s="148">
        <v>1</v>
      </c>
      <c r="DG116" s="148">
        <v>1</v>
      </c>
      <c r="DH116" s="148">
        <v>1</v>
      </c>
      <c r="DI116" s="148">
        <v>2</v>
      </c>
      <c r="DJ116" s="148"/>
      <c r="DK116" s="153">
        <v>2</v>
      </c>
      <c r="DL116" s="148">
        <v>2</v>
      </c>
      <c r="DM116" s="148">
        <v>2</v>
      </c>
      <c r="DN116" s="155">
        <v>2</v>
      </c>
      <c r="DO116" s="154"/>
      <c r="DP116" s="148">
        <v>2</v>
      </c>
      <c r="DQ116" s="148">
        <v>2</v>
      </c>
      <c r="DR116" s="148">
        <v>2</v>
      </c>
      <c r="DS116" s="148">
        <v>4</v>
      </c>
      <c r="DT116" s="148"/>
      <c r="DU116" s="153">
        <v>4</v>
      </c>
      <c r="DV116" s="148">
        <v>4</v>
      </c>
      <c r="DW116" s="155">
        <v>2</v>
      </c>
      <c r="DX116" s="151" t="s">
        <v>663</v>
      </c>
      <c r="DY116" s="156" t="s">
        <v>664</v>
      </c>
      <c r="DZ116" s="154"/>
      <c r="EA116" s="148">
        <v>2</v>
      </c>
      <c r="EB116" s="148">
        <v>4</v>
      </c>
      <c r="EC116" s="148">
        <v>5</v>
      </c>
      <c r="ED116" s="148"/>
      <c r="EE116" s="148">
        <v>0</v>
      </c>
      <c r="EF116" s="148"/>
      <c r="EG116" s="153">
        <v>2</v>
      </c>
      <c r="EH116" s="148">
        <v>4</v>
      </c>
      <c r="EI116" s="148">
        <v>5</v>
      </c>
      <c r="EJ116" s="148"/>
      <c r="EK116" s="155">
        <v>0</v>
      </c>
      <c r="EL116" s="154"/>
      <c r="EM116" s="148">
        <v>2</v>
      </c>
      <c r="EN116" s="148">
        <v>4</v>
      </c>
      <c r="EO116" s="148">
        <v>5</v>
      </c>
      <c r="EP116" s="148"/>
      <c r="EQ116" s="148">
        <v>0</v>
      </c>
      <c r="ER116" s="148"/>
      <c r="ES116" s="153">
        <v>2</v>
      </c>
      <c r="ET116" s="148">
        <v>5</v>
      </c>
      <c r="EU116" s="148">
        <v>7</v>
      </c>
      <c r="EV116" s="148"/>
      <c r="EW116" s="155">
        <v>0</v>
      </c>
      <c r="EX116" s="154"/>
      <c r="EY116" s="148">
        <v>3</v>
      </c>
      <c r="EZ116" s="148">
        <v>0</v>
      </c>
      <c r="FA116" s="148"/>
      <c r="FB116" s="153">
        <v>1</v>
      </c>
      <c r="FC116" s="148">
        <v>3</v>
      </c>
      <c r="FD116" s="148">
        <v>5</v>
      </c>
      <c r="FE116" s="148">
        <v>6</v>
      </c>
      <c r="FF116" s="148">
        <v>0</v>
      </c>
      <c r="FG116" s="148">
        <v>0</v>
      </c>
      <c r="FH116" s="148">
        <v>0</v>
      </c>
      <c r="FI116" s="148"/>
      <c r="FJ116" s="155">
        <v>0</v>
      </c>
      <c r="FK116" s="154"/>
      <c r="FL116" s="148">
        <v>1</v>
      </c>
      <c r="FM116" s="148">
        <v>2</v>
      </c>
      <c r="FN116" s="148">
        <v>4</v>
      </c>
      <c r="FO116" s="148">
        <v>5</v>
      </c>
      <c r="FP116" s="148">
        <v>6</v>
      </c>
      <c r="FQ116" s="148">
        <v>7</v>
      </c>
      <c r="FR116" s="148">
        <v>0</v>
      </c>
      <c r="FS116" s="148">
        <v>0</v>
      </c>
      <c r="FT116" s="148"/>
      <c r="FU116" s="148">
        <v>0</v>
      </c>
      <c r="FV116" s="148"/>
      <c r="FW116" s="153">
        <v>2</v>
      </c>
      <c r="FX116" s="155">
        <v>0</v>
      </c>
      <c r="FY116" s="154"/>
      <c r="FZ116" s="148">
        <v>5</v>
      </c>
      <c r="GA116" s="148">
        <v>0</v>
      </c>
      <c r="GB116" s="153">
        <v>3</v>
      </c>
      <c r="GC116" s="148">
        <v>0</v>
      </c>
      <c r="GD116" s="148">
        <v>0</v>
      </c>
      <c r="GE116" s="148">
        <v>0</v>
      </c>
      <c r="GF116" s="155">
        <v>0</v>
      </c>
      <c r="GG116" s="153">
        <v>30</v>
      </c>
      <c r="GH116" s="148">
        <v>30</v>
      </c>
      <c r="GI116" s="148">
        <v>10</v>
      </c>
      <c r="GJ116" s="155">
        <v>0</v>
      </c>
      <c r="GK116" s="148">
        <v>25</v>
      </c>
      <c r="GL116" s="148">
        <v>25</v>
      </c>
      <c r="GM116" s="148">
        <v>8</v>
      </c>
      <c r="GN116" s="148">
        <v>0</v>
      </c>
      <c r="GO116" s="153">
        <v>3</v>
      </c>
      <c r="GP116" s="155">
        <v>0</v>
      </c>
      <c r="GQ116" s="148">
        <v>1</v>
      </c>
      <c r="GR116" s="148">
        <v>0</v>
      </c>
      <c r="GS116" s="153">
        <v>2</v>
      </c>
      <c r="GT116" s="148">
        <v>3</v>
      </c>
      <c r="GU116" s="148">
        <v>4</v>
      </c>
      <c r="GV116" s="148">
        <v>8</v>
      </c>
      <c r="GW116" s="148">
        <v>5</v>
      </c>
      <c r="GX116" s="155">
        <v>0</v>
      </c>
      <c r="GY116" s="151" t="s">
        <v>665</v>
      </c>
      <c r="GZ116" s="153">
        <v>0</v>
      </c>
      <c r="HA116" s="148">
        <v>2</v>
      </c>
      <c r="HB116" s="148">
        <v>1</v>
      </c>
      <c r="HC116" s="148">
        <v>1</v>
      </c>
      <c r="HD116" s="155">
        <v>0</v>
      </c>
      <c r="HE116" s="148">
        <v>0</v>
      </c>
      <c r="HF116" s="148">
        <v>1</v>
      </c>
      <c r="HG116" s="148">
        <v>1</v>
      </c>
      <c r="HH116" s="148">
        <v>0</v>
      </c>
      <c r="HI116" s="148">
        <v>0</v>
      </c>
      <c r="HJ116" s="153">
        <v>0</v>
      </c>
      <c r="HK116" s="148">
        <v>2</v>
      </c>
      <c r="HL116" s="148">
        <v>0</v>
      </c>
      <c r="HM116" s="148">
        <v>1</v>
      </c>
      <c r="HN116" s="155">
        <v>0</v>
      </c>
      <c r="HO116" s="148">
        <v>1</v>
      </c>
      <c r="HP116" s="148">
        <v>2</v>
      </c>
      <c r="HQ116" s="148">
        <v>3</v>
      </c>
      <c r="HR116" s="148">
        <v>4</v>
      </c>
      <c r="HS116" s="148">
        <v>6</v>
      </c>
      <c r="HT116" s="148">
        <v>0</v>
      </c>
      <c r="HU116" s="148">
        <v>0</v>
      </c>
      <c r="HV116" s="148">
        <v>0</v>
      </c>
      <c r="HW116" s="156">
        <v>0</v>
      </c>
      <c r="HX116" s="151" t="s">
        <v>666</v>
      </c>
      <c r="HY116" s="153">
        <v>10</v>
      </c>
      <c r="HZ116" s="155" t="s">
        <v>667</v>
      </c>
    </row>
    <row r="117" spans="1:234" ht="15" customHeight="1" x14ac:dyDescent="0.2">
      <c r="A117" s="151">
        <v>44</v>
      </c>
      <c r="B117" s="151"/>
      <c r="C117" s="146" t="s">
        <v>310</v>
      </c>
      <c r="D117" s="151">
        <v>4</v>
      </c>
      <c r="E117" s="151">
        <v>2</v>
      </c>
      <c r="F117" s="157" t="s">
        <v>656</v>
      </c>
      <c r="G117" s="151">
        <v>15</v>
      </c>
      <c r="H117" s="151"/>
      <c r="I117" s="152">
        <v>1</v>
      </c>
      <c r="J117" s="151"/>
      <c r="K117" s="153">
        <v>2</v>
      </c>
      <c r="L117" s="148">
        <v>7</v>
      </c>
      <c r="M117" s="148">
        <v>8</v>
      </c>
      <c r="N117" s="148">
        <v>11</v>
      </c>
      <c r="O117" s="148">
        <v>6</v>
      </c>
      <c r="P117" s="155">
        <v>5</v>
      </c>
      <c r="Q117" s="151"/>
      <c r="R117" s="151"/>
      <c r="S117" s="151"/>
      <c r="T117" s="153">
        <v>1</v>
      </c>
      <c r="U117" s="148">
        <v>2</v>
      </c>
      <c r="V117" s="155">
        <v>3</v>
      </c>
      <c r="W117" s="148">
        <v>1</v>
      </c>
      <c r="X117" s="148">
        <v>1</v>
      </c>
      <c r="Y117" s="148">
        <v>2</v>
      </c>
      <c r="Z117" s="153">
        <v>1</v>
      </c>
      <c r="AA117" s="148">
        <v>1</v>
      </c>
      <c r="AB117" s="155">
        <v>2</v>
      </c>
      <c r="AC117" s="148">
        <v>3</v>
      </c>
      <c r="AD117" s="148">
        <v>2</v>
      </c>
      <c r="AE117" s="148">
        <v>1</v>
      </c>
      <c r="AF117" s="153">
        <v>4</v>
      </c>
      <c r="AG117" s="148">
        <v>3</v>
      </c>
      <c r="AH117" s="155">
        <v>1</v>
      </c>
      <c r="AI117" s="148">
        <v>4</v>
      </c>
      <c r="AJ117" s="148">
        <v>3</v>
      </c>
      <c r="AK117" s="148">
        <v>2</v>
      </c>
      <c r="AL117" s="153">
        <v>1</v>
      </c>
      <c r="AM117" s="148">
        <v>1</v>
      </c>
      <c r="AN117" s="155">
        <v>1</v>
      </c>
      <c r="AO117" s="148">
        <v>2</v>
      </c>
      <c r="AP117" s="148">
        <v>2</v>
      </c>
      <c r="AQ117" s="148">
        <v>2</v>
      </c>
      <c r="AR117" s="153">
        <v>3</v>
      </c>
      <c r="AS117" s="148">
        <v>3</v>
      </c>
      <c r="AT117" s="155">
        <v>3</v>
      </c>
      <c r="AU117" s="148">
        <v>5</v>
      </c>
      <c r="AV117" s="148">
        <v>4</v>
      </c>
      <c r="AW117" s="148">
        <v>3</v>
      </c>
      <c r="AX117" s="153" t="s">
        <v>668</v>
      </c>
      <c r="AY117" s="154" t="s">
        <v>668</v>
      </c>
      <c r="AZ117" s="155" t="s">
        <v>668</v>
      </c>
      <c r="BA117" s="154"/>
      <c r="BB117" s="148">
        <v>2</v>
      </c>
      <c r="BC117" s="148">
        <v>2</v>
      </c>
      <c r="BD117" s="148">
        <v>3</v>
      </c>
      <c r="BE117" s="148">
        <v>3</v>
      </c>
      <c r="BF117" s="148"/>
      <c r="BG117" s="153">
        <v>6</v>
      </c>
      <c r="BH117" s="148">
        <v>6</v>
      </c>
      <c r="BI117" s="148">
        <v>5</v>
      </c>
      <c r="BJ117" s="155">
        <v>4</v>
      </c>
      <c r="BK117" s="154"/>
      <c r="BL117" s="148">
        <v>3</v>
      </c>
      <c r="BM117" s="148">
        <v>3</v>
      </c>
      <c r="BN117" s="148">
        <v>4</v>
      </c>
      <c r="BO117" s="148">
        <v>6</v>
      </c>
      <c r="BP117" s="148"/>
      <c r="BQ117" s="153">
        <v>0</v>
      </c>
      <c r="BR117" s="148">
        <v>2</v>
      </c>
      <c r="BS117" s="148">
        <v>3</v>
      </c>
      <c r="BT117" s="155">
        <v>4</v>
      </c>
      <c r="BU117" s="154"/>
      <c r="BV117" s="148">
        <v>3</v>
      </c>
      <c r="BW117" s="148">
        <v>4</v>
      </c>
      <c r="BX117" s="148">
        <v>5</v>
      </c>
      <c r="BY117" s="148">
        <v>6</v>
      </c>
      <c r="BZ117" s="148"/>
      <c r="CA117" s="153">
        <v>1</v>
      </c>
      <c r="CB117" s="148">
        <v>1</v>
      </c>
      <c r="CC117" s="148">
        <v>3</v>
      </c>
      <c r="CD117" s="155">
        <v>3</v>
      </c>
      <c r="CE117" s="154"/>
      <c r="CF117" s="148">
        <v>1</v>
      </c>
      <c r="CG117" s="148">
        <v>1</v>
      </c>
      <c r="CH117" s="148">
        <v>3</v>
      </c>
      <c r="CI117" s="148">
        <v>4</v>
      </c>
      <c r="CJ117" s="156" t="s">
        <v>669</v>
      </c>
      <c r="CK117" s="154"/>
      <c r="CL117" s="148">
        <v>2</v>
      </c>
      <c r="CM117" s="148">
        <v>2</v>
      </c>
      <c r="CN117" s="148">
        <v>4</v>
      </c>
      <c r="CO117" s="148">
        <v>3</v>
      </c>
      <c r="CP117" s="148"/>
      <c r="CQ117" s="153">
        <v>4</v>
      </c>
      <c r="CR117" s="148">
        <v>4</v>
      </c>
      <c r="CS117" s="148">
        <v>4</v>
      </c>
      <c r="CT117" s="155">
        <v>5</v>
      </c>
      <c r="CU117" s="154"/>
      <c r="CV117" s="148">
        <v>3</v>
      </c>
      <c r="CW117" s="148">
        <v>3</v>
      </c>
      <c r="CX117" s="148">
        <v>4</v>
      </c>
      <c r="CY117" s="148">
        <v>5</v>
      </c>
      <c r="CZ117" s="148"/>
      <c r="DA117" s="153">
        <v>3</v>
      </c>
      <c r="DB117" s="148">
        <v>3</v>
      </c>
      <c r="DC117" s="148">
        <v>4</v>
      </c>
      <c r="DD117" s="155">
        <v>5</v>
      </c>
      <c r="DE117" s="154"/>
      <c r="DF117" s="148">
        <v>2</v>
      </c>
      <c r="DG117" s="148">
        <v>2</v>
      </c>
      <c r="DH117" s="148">
        <v>4</v>
      </c>
      <c r="DI117" s="148">
        <v>5</v>
      </c>
      <c r="DJ117" s="148"/>
      <c r="DK117" s="153">
        <v>4</v>
      </c>
      <c r="DL117" s="148">
        <v>4</v>
      </c>
      <c r="DM117" s="148">
        <v>4</v>
      </c>
      <c r="DN117" s="155">
        <v>4</v>
      </c>
      <c r="DO117" s="154"/>
      <c r="DP117" s="148">
        <v>3</v>
      </c>
      <c r="DQ117" s="148">
        <v>3</v>
      </c>
      <c r="DR117" s="148">
        <v>4</v>
      </c>
      <c r="DS117" s="148">
        <v>4</v>
      </c>
      <c r="DT117" s="148"/>
      <c r="DU117" s="153">
        <v>2</v>
      </c>
      <c r="DV117" s="148">
        <v>2</v>
      </c>
      <c r="DW117" s="155">
        <v>3</v>
      </c>
      <c r="DX117" s="151" t="s">
        <v>670</v>
      </c>
      <c r="DY117" s="156" t="s">
        <v>671</v>
      </c>
      <c r="DZ117" s="154"/>
      <c r="EA117" s="148">
        <v>1</v>
      </c>
      <c r="EB117" s="148">
        <v>2</v>
      </c>
      <c r="EC117" s="148">
        <v>4</v>
      </c>
      <c r="ED117" s="148"/>
      <c r="EE117" s="148">
        <v>0</v>
      </c>
      <c r="EF117" s="148"/>
      <c r="EG117" s="153">
        <v>1</v>
      </c>
      <c r="EH117" s="148">
        <v>2</v>
      </c>
      <c r="EI117" s="148">
        <v>4</v>
      </c>
      <c r="EJ117" s="148"/>
      <c r="EK117" s="155">
        <v>0</v>
      </c>
      <c r="EL117" s="154"/>
      <c r="EM117" s="148">
        <v>1</v>
      </c>
      <c r="EN117" s="148">
        <v>2</v>
      </c>
      <c r="EO117" s="148">
        <v>5</v>
      </c>
      <c r="EP117" s="148"/>
      <c r="EQ117" s="148">
        <v>0</v>
      </c>
      <c r="ER117" s="148"/>
      <c r="ES117" s="153">
        <v>1</v>
      </c>
      <c r="ET117" s="148">
        <v>2</v>
      </c>
      <c r="EU117" s="148">
        <v>5</v>
      </c>
      <c r="EV117" s="148"/>
      <c r="EW117" s="155">
        <v>0</v>
      </c>
      <c r="EX117" s="154"/>
      <c r="EY117" s="148">
        <v>5</v>
      </c>
      <c r="EZ117" s="151" t="s">
        <v>672</v>
      </c>
      <c r="FA117" s="151"/>
      <c r="FB117" s="153">
        <v>1</v>
      </c>
      <c r="FC117" s="148">
        <v>3</v>
      </c>
      <c r="FD117" s="148">
        <v>4</v>
      </c>
      <c r="FE117" s="148">
        <v>6</v>
      </c>
      <c r="FF117" s="148">
        <v>0</v>
      </c>
      <c r="FG117" s="148">
        <v>0</v>
      </c>
      <c r="FH117" s="148">
        <v>0</v>
      </c>
      <c r="FI117" s="148"/>
      <c r="FJ117" s="155">
        <v>0</v>
      </c>
      <c r="FK117" s="154"/>
      <c r="FL117" s="148">
        <v>1</v>
      </c>
      <c r="FM117" s="148">
        <v>2</v>
      </c>
      <c r="FN117" s="148">
        <v>6</v>
      </c>
      <c r="FO117" s="148">
        <v>7</v>
      </c>
      <c r="FP117" s="148">
        <v>0</v>
      </c>
      <c r="FQ117" s="148">
        <v>0</v>
      </c>
      <c r="FR117" s="148">
        <v>0</v>
      </c>
      <c r="FS117" s="148">
        <v>0</v>
      </c>
      <c r="FT117" s="148"/>
      <c r="FU117" s="148">
        <v>0</v>
      </c>
      <c r="FV117" s="148"/>
      <c r="FW117" s="153">
        <v>1</v>
      </c>
      <c r="FX117" s="155">
        <v>0</v>
      </c>
      <c r="FY117" s="154"/>
      <c r="FZ117" s="148">
        <v>5</v>
      </c>
      <c r="GA117" s="148">
        <v>0</v>
      </c>
      <c r="GB117" s="153">
        <v>3</v>
      </c>
      <c r="GC117" s="148">
        <v>0</v>
      </c>
      <c r="GD117" s="148">
        <v>0</v>
      </c>
      <c r="GE117" s="148">
        <v>0</v>
      </c>
      <c r="GF117" s="155">
        <v>0</v>
      </c>
      <c r="GG117" s="153">
        <v>24</v>
      </c>
      <c r="GH117" s="148">
        <v>24</v>
      </c>
      <c r="GI117" s="148">
        <v>2</v>
      </c>
      <c r="GJ117" s="155">
        <v>0</v>
      </c>
      <c r="GK117" s="148">
        <v>20</v>
      </c>
      <c r="GL117" s="148">
        <v>20</v>
      </c>
      <c r="GM117" s="148">
        <v>0</v>
      </c>
      <c r="GN117" s="148">
        <v>0</v>
      </c>
      <c r="GO117" s="153">
        <v>3</v>
      </c>
      <c r="GP117" s="155">
        <v>0</v>
      </c>
      <c r="GQ117" s="148">
        <v>3</v>
      </c>
      <c r="GR117" s="148">
        <v>0</v>
      </c>
      <c r="GS117" s="153">
        <v>1</v>
      </c>
      <c r="GT117" s="148">
        <v>2</v>
      </c>
      <c r="GU117" s="148">
        <v>7</v>
      </c>
      <c r="GV117" s="148">
        <v>5</v>
      </c>
      <c r="GW117" s="148">
        <v>6</v>
      </c>
      <c r="GX117" s="155">
        <v>0</v>
      </c>
      <c r="GY117" s="148">
        <v>0</v>
      </c>
      <c r="GZ117" s="153">
        <v>0</v>
      </c>
      <c r="HA117" s="148">
        <v>0</v>
      </c>
      <c r="HB117" s="148">
        <v>0</v>
      </c>
      <c r="HC117" s="148">
        <v>0</v>
      </c>
      <c r="HD117" s="155">
        <v>0</v>
      </c>
      <c r="HE117" s="148">
        <v>0</v>
      </c>
      <c r="HF117" s="148">
        <v>0</v>
      </c>
      <c r="HG117" s="148">
        <v>0</v>
      </c>
      <c r="HH117" s="148">
        <v>0</v>
      </c>
      <c r="HI117" s="148">
        <v>0</v>
      </c>
      <c r="HJ117" s="153">
        <v>0</v>
      </c>
      <c r="HK117" s="148">
        <v>5</v>
      </c>
      <c r="HL117" s="148">
        <v>0</v>
      </c>
      <c r="HM117" s="148">
        <v>0</v>
      </c>
      <c r="HN117" s="155">
        <v>0</v>
      </c>
      <c r="HO117" s="148">
        <v>1</v>
      </c>
      <c r="HP117" s="148">
        <v>2</v>
      </c>
      <c r="HQ117" s="148">
        <v>0</v>
      </c>
      <c r="HR117" s="148">
        <v>0</v>
      </c>
      <c r="HS117" s="148">
        <v>0</v>
      </c>
      <c r="HT117" s="148">
        <v>0</v>
      </c>
      <c r="HU117" s="148">
        <v>0</v>
      </c>
      <c r="HV117" s="148">
        <v>0</v>
      </c>
      <c r="HW117" s="156">
        <v>0</v>
      </c>
      <c r="HX117" s="148" t="s">
        <v>673</v>
      </c>
      <c r="HY117" s="153">
        <v>18</v>
      </c>
      <c r="HZ117" s="155" t="s">
        <v>674</v>
      </c>
    </row>
    <row r="118" spans="1:234" s="18" customFormat="1" ht="15" customHeight="1" x14ac:dyDescent="0.2">
      <c r="A118" s="145">
        <v>45</v>
      </c>
      <c r="B118" s="151"/>
      <c r="C118" s="146" t="s">
        <v>675</v>
      </c>
      <c r="D118" s="151">
        <v>3</v>
      </c>
      <c r="E118" s="151">
        <v>1</v>
      </c>
      <c r="F118" s="145" t="s">
        <v>676</v>
      </c>
      <c r="G118" s="151">
        <v>16</v>
      </c>
      <c r="H118" s="151"/>
      <c r="I118" s="152">
        <v>2</v>
      </c>
      <c r="J118" s="151"/>
      <c r="K118" s="153">
        <v>1</v>
      </c>
      <c r="L118" s="154">
        <v>7</v>
      </c>
      <c r="M118" s="154">
        <v>2</v>
      </c>
      <c r="N118" s="154">
        <v>11</v>
      </c>
      <c r="O118" s="154">
        <v>6</v>
      </c>
      <c r="P118" s="155">
        <v>5</v>
      </c>
      <c r="Q118" s="151"/>
      <c r="R118" s="151"/>
      <c r="S118" s="151"/>
      <c r="T118" s="153">
        <v>1</v>
      </c>
      <c r="U118" s="154">
        <v>1</v>
      </c>
      <c r="V118" s="155">
        <v>2</v>
      </c>
      <c r="W118" s="151">
        <v>1</v>
      </c>
      <c r="X118" s="151">
        <v>1</v>
      </c>
      <c r="Y118" s="151">
        <v>3</v>
      </c>
      <c r="Z118" s="153">
        <v>3</v>
      </c>
      <c r="AA118" s="154">
        <v>2</v>
      </c>
      <c r="AB118" s="155">
        <v>1</v>
      </c>
      <c r="AC118" s="151">
        <v>3</v>
      </c>
      <c r="AD118" s="151">
        <v>1</v>
      </c>
      <c r="AE118" s="151">
        <v>1</v>
      </c>
      <c r="AF118" s="153">
        <v>2</v>
      </c>
      <c r="AG118" s="154">
        <v>1</v>
      </c>
      <c r="AH118" s="155">
        <v>1</v>
      </c>
      <c r="AI118" s="151">
        <v>2</v>
      </c>
      <c r="AJ118" s="151">
        <v>1</v>
      </c>
      <c r="AK118" s="151">
        <v>1</v>
      </c>
      <c r="AL118" s="153">
        <v>1</v>
      </c>
      <c r="AM118" s="154">
        <v>1</v>
      </c>
      <c r="AN118" s="155">
        <v>1</v>
      </c>
      <c r="AO118" s="151">
        <v>2</v>
      </c>
      <c r="AP118" s="151">
        <v>2</v>
      </c>
      <c r="AQ118" s="151">
        <v>2</v>
      </c>
      <c r="AR118" s="153">
        <v>1</v>
      </c>
      <c r="AS118" s="154">
        <v>1</v>
      </c>
      <c r="AT118" s="155">
        <v>2</v>
      </c>
      <c r="AU118" s="151">
        <v>5</v>
      </c>
      <c r="AV118" s="151">
        <v>5</v>
      </c>
      <c r="AW118" s="151">
        <v>3</v>
      </c>
      <c r="AX118" s="153">
        <v>0</v>
      </c>
      <c r="AY118" s="154">
        <v>0</v>
      </c>
      <c r="AZ118" s="155">
        <v>0</v>
      </c>
      <c r="BA118" s="154"/>
      <c r="BB118" s="151">
        <v>2</v>
      </c>
      <c r="BC118" s="151">
        <v>4</v>
      </c>
      <c r="BD118" s="151">
        <v>6</v>
      </c>
      <c r="BE118" s="151">
        <v>6</v>
      </c>
      <c r="BF118" s="145"/>
      <c r="BG118" s="153">
        <v>10</v>
      </c>
      <c r="BH118" s="154">
        <v>9</v>
      </c>
      <c r="BI118" s="154">
        <v>8</v>
      </c>
      <c r="BJ118" s="155">
        <v>8</v>
      </c>
      <c r="BK118" s="154"/>
      <c r="BL118" s="151">
        <v>1</v>
      </c>
      <c r="BM118" s="151">
        <v>3</v>
      </c>
      <c r="BN118" s="151">
        <v>5</v>
      </c>
      <c r="BO118" s="151">
        <v>6</v>
      </c>
      <c r="BP118" s="151"/>
      <c r="BQ118" s="153">
        <v>2</v>
      </c>
      <c r="BR118" s="154">
        <v>2</v>
      </c>
      <c r="BS118" s="154">
        <v>2</v>
      </c>
      <c r="BT118" s="155">
        <v>2</v>
      </c>
      <c r="BU118" s="154"/>
      <c r="BV118" s="151">
        <v>2</v>
      </c>
      <c r="BW118" s="151">
        <v>3</v>
      </c>
      <c r="BX118" s="151">
        <v>4</v>
      </c>
      <c r="BY118" s="151">
        <v>6</v>
      </c>
      <c r="BZ118" s="151"/>
      <c r="CA118" s="153">
        <v>1</v>
      </c>
      <c r="CB118" s="154">
        <v>2</v>
      </c>
      <c r="CC118" s="154">
        <v>2</v>
      </c>
      <c r="CD118" s="155">
        <v>4</v>
      </c>
      <c r="CE118" s="154"/>
      <c r="CF118" s="151">
        <v>1</v>
      </c>
      <c r="CG118" s="151">
        <v>2</v>
      </c>
      <c r="CH118" s="151">
        <v>2</v>
      </c>
      <c r="CI118" s="151">
        <v>2</v>
      </c>
      <c r="CJ118" s="156" t="s">
        <v>677</v>
      </c>
      <c r="CK118" s="154"/>
      <c r="CL118" s="151">
        <v>2</v>
      </c>
      <c r="CM118" s="151">
        <v>2</v>
      </c>
      <c r="CN118" s="151">
        <v>2</v>
      </c>
      <c r="CO118" s="151">
        <v>2</v>
      </c>
      <c r="CP118" s="151"/>
      <c r="CQ118" s="153">
        <v>2</v>
      </c>
      <c r="CR118" s="154">
        <v>2</v>
      </c>
      <c r="CS118" s="154">
        <v>5</v>
      </c>
      <c r="CT118" s="155">
        <v>5</v>
      </c>
      <c r="CU118" s="154"/>
      <c r="CV118" s="151">
        <v>3</v>
      </c>
      <c r="CW118" s="151">
        <v>3</v>
      </c>
      <c r="CX118" s="151">
        <v>5</v>
      </c>
      <c r="CY118" s="151">
        <v>5</v>
      </c>
      <c r="CZ118" s="145"/>
      <c r="DA118" s="153">
        <v>2</v>
      </c>
      <c r="DB118" s="154">
        <v>2</v>
      </c>
      <c r="DC118" s="154">
        <v>3</v>
      </c>
      <c r="DD118" s="155">
        <v>3</v>
      </c>
      <c r="DE118" s="154"/>
      <c r="DF118" s="151">
        <v>3</v>
      </c>
      <c r="DG118" s="151">
        <v>3</v>
      </c>
      <c r="DH118" s="151">
        <v>3</v>
      </c>
      <c r="DI118" s="151">
        <v>3</v>
      </c>
      <c r="DJ118" s="151"/>
      <c r="DK118" s="153">
        <v>4</v>
      </c>
      <c r="DL118" s="154">
        <v>4</v>
      </c>
      <c r="DM118" s="154">
        <v>4</v>
      </c>
      <c r="DN118" s="155">
        <v>4</v>
      </c>
      <c r="DO118" s="154"/>
      <c r="DP118" s="151">
        <v>2</v>
      </c>
      <c r="DQ118" s="151">
        <v>2</v>
      </c>
      <c r="DR118" s="151">
        <v>2</v>
      </c>
      <c r="DS118" s="151">
        <v>2</v>
      </c>
      <c r="DT118" s="151"/>
      <c r="DU118" s="153">
        <v>2</v>
      </c>
      <c r="DV118" s="154">
        <v>2</v>
      </c>
      <c r="DW118" s="155">
        <v>3</v>
      </c>
      <c r="DX118" s="151" t="s">
        <v>678</v>
      </c>
      <c r="DY118" s="156" t="s">
        <v>679</v>
      </c>
      <c r="DZ118" s="154"/>
      <c r="EA118" s="151">
        <v>1</v>
      </c>
      <c r="EB118" s="151">
        <v>2</v>
      </c>
      <c r="EC118" s="151">
        <v>4</v>
      </c>
      <c r="ED118" s="151"/>
      <c r="EE118" s="151">
        <v>0</v>
      </c>
      <c r="EF118" s="151"/>
      <c r="EG118" s="153">
        <v>1</v>
      </c>
      <c r="EH118" s="154">
        <v>2</v>
      </c>
      <c r="EI118" s="154">
        <v>4</v>
      </c>
      <c r="EJ118" s="148"/>
      <c r="EK118" s="155">
        <v>0</v>
      </c>
      <c r="EL118" s="154"/>
      <c r="EM118" s="151">
        <v>1</v>
      </c>
      <c r="EN118" s="151">
        <v>3</v>
      </c>
      <c r="EO118" s="151">
        <v>7</v>
      </c>
      <c r="EP118" s="145"/>
      <c r="EQ118" s="151">
        <v>0</v>
      </c>
      <c r="ER118" s="151"/>
      <c r="ES118" s="153">
        <v>8</v>
      </c>
      <c r="ET118" s="154">
        <v>9</v>
      </c>
      <c r="EU118" s="154">
        <v>1</v>
      </c>
      <c r="EV118" s="148"/>
      <c r="EW118" s="155">
        <v>0</v>
      </c>
      <c r="EX118" s="154"/>
      <c r="EY118" s="151">
        <v>3</v>
      </c>
      <c r="EZ118" s="151">
        <v>0</v>
      </c>
      <c r="FA118" s="151"/>
      <c r="FB118" s="153">
        <v>1</v>
      </c>
      <c r="FC118" s="154">
        <v>2</v>
      </c>
      <c r="FD118" s="154">
        <v>3</v>
      </c>
      <c r="FE118" s="154">
        <v>4</v>
      </c>
      <c r="FF118" s="154">
        <v>6</v>
      </c>
      <c r="FG118" s="154">
        <v>0</v>
      </c>
      <c r="FH118" s="154">
        <v>0</v>
      </c>
      <c r="FI118" s="154"/>
      <c r="FJ118" s="155">
        <v>0</v>
      </c>
      <c r="FK118" s="154"/>
      <c r="FL118" s="151">
        <v>1</v>
      </c>
      <c r="FM118" s="151">
        <v>2</v>
      </c>
      <c r="FN118" s="151">
        <v>3</v>
      </c>
      <c r="FO118" s="151">
        <v>4</v>
      </c>
      <c r="FP118" s="151">
        <v>5</v>
      </c>
      <c r="FQ118" s="151">
        <v>7</v>
      </c>
      <c r="FR118" s="151">
        <v>0</v>
      </c>
      <c r="FS118" s="151">
        <v>0</v>
      </c>
      <c r="FT118" s="151"/>
      <c r="FU118" s="151">
        <v>0</v>
      </c>
      <c r="FV118" s="151"/>
      <c r="FW118" s="153">
        <v>1</v>
      </c>
      <c r="FX118" s="155" t="s">
        <v>680</v>
      </c>
      <c r="FY118" s="154"/>
      <c r="FZ118" s="151">
        <v>5</v>
      </c>
      <c r="GA118" s="151">
        <v>0</v>
      </c>
      <c r="GB118" s="153">
        <v>1</v>
      </c>
      <c r="GC118" s="154">
        <v>0</v>
      </c>
      <c r="GD118" s="154">
        <v>0</v>
      </c>
      <c r="GE118" s="154">
        <v>0</v>
      </c>
      <c r="GF118" s="155">
        <v>0</v>
      </c>
      <c r="GG118" s="153">
        <v>6</v>
      </c>
      <c r="GH118" s="154">
        <v>6</v>
      </c>
      <c r="GI118" s="154">
        <v>0</v>
      </c>
      <c r="GJ118" s="155" t="s">
        <v>265</v>
      </c>
      <c r="GK118" s="151">
        <v>6</v>
      </c>
      <c r="GL118" s="151">
        <v>6</v>
      </c>
      <c r="GM118" s="151">
        <v>0</v>
      </c>
      <c r="GN118" s="151" t="s">
        <v>265</v>
      </c>
      <c r="GO118" s="153">
        <v>3</v>
      </c>
      <c r="GP118" s="155">
        <v>0</v>
      </c>
      <c r="GQ118" s="151">
        <v>1</v>
      </c>
      <c r="GR118" s="151">
        <v>0</v>
      </c>
      <c r="GS118" s="153">
        <v>4</v>
      </c>
      <c r="GT118" s="154">
        <v>2</v>
      </c>
      <c r="GU118" s="154">
        <v>3</v>
      </c>
      <c r="GV118" s="154">
        <v>7</v>
      </c>
      <c r="GW118" s="154">
        <v>5</v>
      </c>
      <c r="GX118" s="155">
        <v>0</v>
      </c>
      <c r="GY118" s="151" t="s">
        <v>681</v>
      </c>
      <c r="GZ118" s="153">
        <v>1</v>
      </c>
      <c r="HA118" s="154">
        <v>1</v>
      </c>
      <c r="HB118" s="154">
        <v>1</v>
      </c>
      <c r="HC118" s="154">
        <v>0</v>
      </c>
      <c r="HD118" s="155">
        <v>0</v>
      </c>
      <c r="HE118" s="151">
        <v>0</v>
      </c>
      <c r="HF118" s="151">
        <v>5</v>
      </c>
      <c r="HG118" s="151">
        <v>0</v>
      </c>
      <c r="HH118" s="151">
        <v>0</v>
      </c>
      <c r="HI118" s="151">
        <v>0</v>
      </c>
      <c r="HJ118" s="153">
        <v>1</v>
      </c>
      <c r="HK118" s="154">
        <v>2</v>
      </c>
      <c r="HL118" s="154">
        <v>1</v>
      </c>
      <c r="HM118" s="154">
        <v>0</v>
      </c>
      <c r="HN118" s="155">
        <v>0</v>
      </c>
      <c r="HO118" s="151">
        <v>1</v>
      </c>
      <c r="HP118" s="151">
        <v>2</v>
      </c>
      <c r="HQ118" s="151">
        <v>3</v>
      </c>
      <c r="HR118" s="151">
        <v>4</v>
      </c>
      <c r="HS118" s="151">
        <v>5</v>
      </c>
      <c r="HT118" s="151">
        <v>6</v>
      </c>
      <c r="HU118" s="151">
        <v>7</v>
      </c>
      <c r="HV118" s="151">
        <v>0</v>
      </c>
      <c r="HW118" s="156">
        <v>0</v>
      </c>
      <c r="HX118" s="151" t="s">
        <v>682</v>
      </c>
      <c r="HY118" s="153">
        <v>3</v>
      </c>
      <c r="HZ118" s="155" t="s">
        <v>683</v>
      </c>
    </row>
    <row r="119" spans="1:234" s="18" customFormat="1" ht="15" customHeight="1" x14ac:dyDescent="0.2">
      <c r="A119" s="151">
        <v>46</v>
      </c>
      <c r="B119" s="151"/>
      <c r="C119" s="146" t="s">
        <v>254</v>
      </c>
      <c r="D119" s="151">
        <v>3</v>
      </c>
      <c r="E119" s="151">
        <v>3</v>
      </c>
      <c r="F119" s="145" t="s">
        <v>684</v>
      </c>
      <c r="G119" s="151">
        <v>17</v>
      </c>
      <c r="H119" s="151" t="s">
        <v>685</v>
      </c>
      <c r="I119" s="152">
        <v>1</v>
      </c>
      <c r="J119" s="151"/>
      <c r="K119" s="153">
        <v>3</v>
      </c>
      <c r="L119" s="154">
        <v>8</v>
      </c>
      <c r="M119" s="154">
        <v>4</v>
      </c>
      <c r="N119" s="154">
        <v>11</v>
      </c>
      <c r="O119" s="154">
        <v>5</v>
      </c>
      <c r="P119" s="155">
        <v>6</v>
      </c>
      <c r="Q119" s="151" t="s">
        <v>686</v>
      </c>
      <c r="R119" s="151"/>
      <c r="S119" s="151"/>
      <c r="T119" s="153">
        <v>1</v>
      </c>
      <c r="U119" s="154">
        <v>2</v>
      </c>
      <c r="V119" s="155">
        <v>4</v>
      </c>
      <c r="W119" s="151">
        <v>1</v>
      </c>
      <c r="X119" s="151">
        <v>3</v>
      </c>
      <c r="Y119" s="151">
        <v>5</v>
      </c>
      <c r="Z119" s="153">
        <v>4</v>
      </c>
      <c r="AA119" s="154">
        <v>4</v>
      </c>
      <c r="AB119" s="155">
        <v>1</v>
      </c>
      <c r="AC119" s="151">
        <v>1</v>
      </c>
      <c r="AD119" s="151">
        <v>1</v>
      </c>
      <c r="AE119" s="151">
        <v>1</v>
      </c>
      <c r="AF119" s="153">
        <v>2</v>
      </c>
      <c r="AG119" s="154">
        <v>1</v>
      </c>
      <c r="AH119" s="155">
        <v>1</v>
      </c>
      <c r="AI119" s="151">
        <v>2</v>
      </c>
      <c r="AJ119" s="151">
        <v>1</v>
      </c>
      <c r="AK119" s="151">
        <v>1</v>
      </c>
      <c r="AL119" s="153">
        <v>1</v>
      </c>
      <c r="AM119" s="154">
        <v>1</v>
      </c>
      <c r="AN119" s="155">
        <v>1</v>
      </c>
      <c r="AO119" s="151">
        <v>2</v>
      </c>
      <c r="AP119" s="151">
        <v>2</v>
      </c>
      <c r="AQ119" s="151">
        <v>2</v>
      </c>
      <c r="AR119" s="153">
        <v>2</v>
      </c>
      <c r="AS119" s="154">
        <v>1</v>
      </c>
      <c r="AT119" s="155">
        <v>2</v>
      </c>
      <c r="AU119" s="151">
        <v>3</v>
      </c>
      <c r="AV119" s="151">
        <v>3</v>
      </c>
      <c r="AW119" s="151">
        <v>3</v>
      </c>
      <c r="AX119" s="153" t="s">
        <v>687</v>
      </c>
      <c r="AY119" s="154" t="s">
        <v>687</v>
      </c>
      <c r="AZ119" s="155" t="s">
        <v>688</v>
      </c>
      <c r="BA119" s="154"/>
      <c r="BB119" s="151">
        <v>2</v>
      </c>
      <c r="BC119" s="151">
        <v>4</v>
      </c>
      <c r="BD119" s="151">
        <v>5</v>
      </c>
      <c r="BE119" s="151">
        <v>6</v>
      </c>
      <c r="BF119" s="145"/>
      <c r="BG119" s="153">
        <v>8</v>
      </c>
      <c r="BH119" s="154">
        <v>8</v>
      </c>
      <c r="BI119" s="154">
        <v>7</v>
      </c>
      <c r="BJ119" s="155">
        <v>7</v>
      </c>
      <c r="BK119" s="154"/>
      <c r="BL119" s="151">
        <v>2</v>
      </c>
      <c r="BM119" s="151">
        <v>4</v>
      </c>
      <c r="BN119" s="151">
        <v>6</v>
      </c>
      <c r="BO119" s="151">
        <v>6</v>
      </c>
      <c r="BP119" s="151"/>
      <c r="BQ119" s="153">
        <v>2</v>
      </c>
      <c r="BR119" s="154">
        <v>2</v>
      </c>
      <c r="BS119" s="154">
        <v>3</v>
      </c>
      <c r="BT119" s="155">
        <v>4</v>
      </c>
      <c r="BU119" s="154"/>
      <c r="BV119" s="151">
        <v>2</v>
      </c>
      <c r="BW119" s="151">
        <v>3</v>
      </c>
      <c r="BX119" s="151">
        <v>4</v>
      </c>
      <c r="BY119" s="151">
        <v>6</v>
      </c>
      <c r="BZ119" s="151"/>
      <c r="CA119" s="153">
        <v>1</v>
      </c>
      <c r="CB119" s="154">
        <v>2</v>
      </c>
      <c r="CC119" s="154">
        <v>4</v>
      </c>
      <c r="CD119" s="155">
        <v>4</v>
      </c>
      <c r="CE119" s="154"/>
      <c r="CF119" s="151">
        <v>2</v>
      </c>
      <c r="CG119" s="151">
        <v>2</v>
      </c>
      <c r="CH119" s="151">
        <v>4</v>
      </c>
      <c r="CI119" s="151">
        <v>4</v>
      </c>
      <c r="CJ119" s="156" t="s">
        <v>689</v>
      </c>
      <c r="CK119" s="154"/>
      <c r="CL119" s="151">
        <v>1</v>
      </c>
      <c r="CM119" s="151">
        <v>1</v>
      </c>
      <c r="CN119" s="151">
        <v>1</v>
      </c>
      <c r="CO119" s="151">
        <v>1</v>
      </c>
      <c r="CP119" s="151"/>
      <c r="CQ119" s="153">
        <v>5</v>
      </c>
      <c r="CR119" s="154">
        <v>5</v>
      </c>
      <c r="CS119" s="154">
        <v>5</v>
      </c>
      <c r="CT119" s="155">
        <v>5</v>
      </c>
      <c r="CU119" s="154"/>
      <c r="CV119" s="151">
        <v>2</v>
      </c>
      <c r="CW119" s="151">
        <v>2</v>
      </c>
      <c r="CX119" s="151">
        <v>2</v>
      </c>
      <c r="CY119" s="151">
        <v>2</v>
      </c>
      <c r="CZ119" s="145"/>
      <c r="DA119" s="153">
        <v>2</v>
      </c>
      <c r="DB119" s="154">
        <v>2</v>
      </c>
      <c r="DC119" s="154">
        <v>2</v>
      </c>
      <c r="DD119" s="155">
        <v>2</v>
      </c>
      <c r="DE119" s="154"/>
      <c r="DF119" s="151">
        <v>2</v>
      </c>
      <c r="DG119" s="151">
        <v>2</v>
      </c>
      <c r="DH119" s="151">
        <v>2</v>
      </c>
      <c r="DI119" s="151">
        <v>1</v>
      </c>
      <c r="DJ119" s="151"/>
      <c r="DK119" s="153">
        <v>2</v>
      </c>
      <c r="DL119" s="154">
        <v>2</v>
      </c>
      <c r="DM119" s="154">
        <v>2</v>
      </c>
      <c r="DN119" s="155">
        <v>1</v>
      </c>
      <c r="DO119" s="154"/>
      <c r="DP119" s="151">
        <v>2</v>
      </c>
      <c r="DQ119" s="151">
        <v>2</v>
      </c>
      <c r="DR119" s="151">
        <v>2</v>
      </c>
      <c r="DS119" s="151">
        <v>2</v>
      </c>
      <c r="DT119" s="151"/>
      <c r="DU119" s="153">
        <v>2</v>
      </c>
      <c r="DV119" s="154">
        <v>3</v>
      </c>
      <c r="DW119" s="155">
        <v>3</v>
      </c>
      <c r="DX119" s="151" t="s">
        <v>690</v>
      </c>
      <c r="DY119" s="156" t="s">
        <v>691</v>
      </c>
      <c r="DZ119" s="154"/>
      <c r="EA119" s="151">
        <v>2</v>
      </c>
      <c r="EB119" s="151">
        <v>3</v>
      </c>
      <c r="EC119" s="151">
        <v>5</v>
      </c>
      <c r="ED119" s="151"/>
      <c r="EE119" s="151" t="s">
        <v>692</v>
      </c>
      <c r="EF119" s="151"/>
      <c r="EG119" s="153">
        <v>2</v>
      </c>
      <c r="EH119" s="154">
        <v>3</v>
      </c>
      <c r="EI119" s="154">
        <v>5</v>
      </c>
      <c r="EJ119" s="148"/>
      <c r="EK119" s="155" t="s">
        <v>692</v>
      </c>
      <c r="EL119" s="154"/>
      <c r="EM119" s="151">
        <v>2</v>
      </c>
      <c r="EN119" s="151">
        <v>3</v>
      </c>
      <c r="EO119" s="151">
        <v>5</v>
      </c>
      <c r="EP119" s="145"/>
      <c r="EQ119" s="151" t="s">
        <v>692</v>
      </c>
      <c r="ER119" s="151"/>
      <c r="ES119" s="153">
        <v>2</v>
      </c>
      <c r="ET119" s="154">
        <v>3</v>
      </c>
      <c r="EU119" s="154">
        <v>5</v>
      </c>
      <c r="EV119" s="148"/>
      <c r="EW119" s="155" t="s">
        <v>692</v>
      </c>
      <c r="EX119" s="154"/>
      <c r="EY119" s="151">
        <v>1</v>
      </c>
      <c r="EZ119" s="151" t="s">
        <v>693</v>
      </c>
      <c r="FA119" s="151"/>
      <c r="FB119" s="153">
        <v>1</v>
      </c>
      <c r="FC119" s="154">
        <v>2</v>
      </c>
      <c r="FD119" s="154">
        <v>3</v>
      </c>
      <c r="FE119" s="154">
        <v>6</v>
      </c>
      <c r="FF119" s="154">
        <v>7</v>
      </c>
      <c r="FG119" s="154">
        <v>0</v>
      </c>
      <c r="FH119" s="154">
        <v>0</v>
      </c>
      <c r="FI119" s="154"/>
      <c r="FJ119" s="155" t="s">
        <v>694</v>
      </c>
      <c r="FK119" s="154"/>
      <c r="FL119" s="151">
        <v>1</v>
      </c>
      <c r="FM119" s="151">
        <v>2</v>
      </c>
      <c r="FN119" s="151">
        <v>4</v>
      </c>
      <c r="FO119" s="151">
        <v>6</v>
      </c>
      <c r="FP119" s="151">
        <v>7</v>
      </c>
      <c r="FQ119" s="151">
        <v>8</v>
      </c>
      <c r="FR119" s="151">
        <v>0</v>
      </c>
      <c r="FS119" s="151">
        <v>0</v>
      </c>
      <c r="FT119" s="151"/>
      <c r="FU119" s="151" t="s">
        <v>695</v>
      </c>
      <c r="FV119" s="151"/>
      <c r="FW119" s="153">
        <v>1</v>
      </c>
      <c r="FX119" s="155" t="s">
        <v>696</v>
      </c>
      <c r="FY119" s="154"/>
      <c r="FZ119" s="151">
        <v>5</v>
      </c>
      <c r="GA119" s="151">
        <v>0</v>
      </c>
      <c r="GB119" s="153">
        <v>1</v>
      </c>
      <c r="GC119" s="154">
        <v>0</v>
      </c>
      <c r="GD119" s="154">
        <v>0</v>
      </c>
      <c r="GE119" s="154">
        <v>0</v>
      </c>
      <c r="GF119" s="155">
        <v>0</v>
      </c>
      <c r="GG119" s="153">
        <v>8</v>
      </c>
      <c r="GH119" s="154">
        <v>5</v>
      </c>
      <c r="GI119" s="154">
        <v>0</v>
      </c>
      <c r="GJ119" s="155" t="s">
        <v>265</v>
      </c>
      <c r="GK119" s="151">
        <v>6</v>
      </c>
      <c r="GL119" s="151">
        <v>6</v>
      </c>
      <c r="GM119" s="151">
        <v>1</v>
      </c>
      <c r="GN119" s="151" t="s">
        <v>265</v>
      </c>
      <c r="GO119" s="153">
        <v>3</v>
      </c>
      <c r="GP119" s="155">
        <v>0</v>
      </c>
      <c r="GQ119" s="151">
        <v>1</v>
      </c>
      <c r="GR119" s="151">
        <v>0</v>
      </c>
      <c r="GS119" s="153">
        <v>2</v>
      </c>
      <c r="GT119" s="154">
        <v>3</v>
      </c>
      <c r="GU119" s="154">
        <v>1</v>
      </c>
      <c r="GV119" s="154">
        <v>6</v>
      </c>
      <c r="GW119" s="154">
        <v>8</v>
      </c>
      <c r="GX119" s="155">
        <v>0</v>
      </c>
      <c r="GY119" s="151" t="s">
        <v>266</v>
      </c>
      <c r="GZ119" s="153">
        <v>0</v>
      </c>
      <c r="HA119" s="154">
        <v>0</v>
      </c>
      <c r="HB119" s="154">
        <v>0</v>
      </c>
      <c r="HC119" s="154">
        <v>0</v>
      </c>
      <c r="HD119" s="155">
        <v>0</v>
      </c>
      <c r="HE119" s="151">
        <v>0</v>
      </c>
      <c r="HF119" s="151">
        <v>5</v>
      </c>
      <c r="HG119" s="151">
        <v>0</v>
      </c>
      <c r="HH119" s="151">
        <v>0</v>
      </c>
      <c r="HI119" s="151">
        <v>0</v>
      </c>
      <c r="HJ119" s="153">
        <v>0</v>
      </c>
      <c r="HK119" s="154">
        <v>0</v>
      </c>
      <c r="HL119" s="154">
        <v>0</v>
      </c>
      <c r="HM119" s="154">
        <v>0</v>
      </c>
      <c r="HN119" s="155" t="s">
        <v>697</v>
      </c>
      <c r="HO119" s="151">
        <v>1</v>
      </c>
      <c r="HP119" s="151">
        <v>2</v>
      </c>
      <c r="HQ119" s="151">
        <v>3</v>
      </c>
      <c r="HR119" s="151">
        <v>4</v>
      </c>
      <c r="HS119" s="151">
        <v>7</v>
      </c>
      <c r="HT119" s="151">
        <v>0</v>
      </c>
      <c r="HU119" s="151">
        <v>0</v>
      </c>
      <c r="HV119" s="151">
        <v>0</v>
      </c>
      <c r="HW119" s="156" t="s">
        <v>698</v>
      </c>
      <c r="HX119" s="151" t="s">
        <v>699</v>
      </c>
      <c r="HY119" s="153">
        <v>18</v>
      </c>
      <c r="HZ119" s="155" t="s">
        <v>700</v>
      </c>
    </row>
    <row r="120" spans="1:234" s="18" customFormat="1" ht="15" customHeight="1" x14ac:dyDescent="0.2">
      <c r="A120" s="145">
        <v>47</v>
      </c>
      <c r="B120" s="151"/>
      <c r="C120" s="146" t="s">
        <v>360</v>
      </c>
      <c r="D120" s="151">
        <v>4</v>
      </c>
      <c r="E120" s="151">
        <v>1</v>
      </c>
      <c r="F120" s="145" t="s">
        <v>701</v>
      </c>
      <c r="G120" s="151">
        <v>17</v>
      </c>
      <c r="H120" s="151"/>
      <c r="I120" s="152">
        <v>3</v>
      </c>
      <c r="J120" s="151"/>
      <c r="K120" s="153">
        <v>9</v>
      </c>
      <c r="L120" s="154">
        <v>1</v>
      </c>
      <c r="M120" s="154">
        <v>3</v>
      </c>
      <c r="N120" s="154">
        <v>4</v>
      </c>
      <c r="O120" s="154">
        <v>11</v>
      </c>
      <c r="P120" s="155">
        <v>6</v>
      </c>
      <c r="Q120" s="151"/>
      <c r="R120" s="151"/>
      <c r="S120" s="151"/>
      <c r="T120" s="153">
        <v>1</v>
      </c>
      <c r="U120" s="154">
        <v>2</v>
      </c>
      <c r="V120" s="155">
        <v>3</v>
      </c>
      <c r="W120" s="151">
        <v>1</v>
      </c>
      <c r="X120" s="151">
        <v>2</v>
      </c>
      <c r="Y120" s="151">
        <v>3</v>
      </c>
      <c r="Z120" s="153">
        <v>4</v>
      </c>
      <c r="AA120" s="154">
        <v>3</v>
      </c>
      <c r="AB120" s="155">
        <v>2</v>
      </c>
      <c r="AC120" s="151">
        <v>2</v>
      </c>
      <c r="AD120" s="151">
        <v>2</v>
      </c>
      <c r="AE120" s="151">
        <v>1</v>
      </c>
      <c r="AF120" s="153">
        <v>4</v>
      </c>
      <c r="AG120" s="154">
        <v>3</v>
      </c>
      <c r="AH120" s="155">
        <v>2</v>
      </c>
      <c r="AI120" s="151">
        <v>2</v>
      </c>
      <c r="AJ120" s="151">
        <v>1</v>
      </c>
      <c r="AK120" s="151">
        <v>1</v>
      </c>
      <c r="AL120" s="153">
        <v>1</v>
      </c>
      <c r="AM120" s="154">
        <v>1</v>
      </c>
      <c r="AN120" s="155">
        <v>1</v>
      </c>
      <c r="AO120" s="151">
        <v>2</v>
      </c>
      <c r="AP120" s="151">
        <v>2</v>
      </c>
      <c r="AQ120" s="151">
        <v>2</v>
      </c>
      <c r="AR120" s="153">
        <v>2</v>
      </c>
      <c r="AS120" s="154">
        <v>3</v>
      </c>
      <c r="AT120" s="155">
        <v>2</v>
      </c>
      <c r="AU120" s="151">
        <v>5</v>
      </c>
      <c r="AV120" s="151">
        <v>3</v>
      </c>
      <c r="AW120" s="151">
        <v>4</v>
      </c>
      <c r="AX120" s="153" t="s">
        <v>702</v>
      </c>
      <c r="AY120" s="154" t="s">
        <v>702</v>
      </c>
      <c r="AZ120" s="155" t="s">
        <v>702</v>
      </c>
      <c r="BA120" s="154"/>
      <c r="BB120" s="151">
        <v>1</v>
      </c>
      <c r="BC120" s="151">
        <v>3</v>
      </c>
      <c r="BD120" s="151">
        <v>4</v>
      </c>
      <c r="BE120" s="151">
        <v>5</v>
      </c>
      <c r="BF120" s="145"/>
      <c r="BG120" s="153">
        <v>3</v>
      </c>
      <c r="BH120" s="154">
        <v>3</v>
      </c>
      <c r="BI120" s="154">
        <v>4</v>
      </c>
      <c r="BJ120" s="155">
        <v>5</v>
      </c>
      <c r="BK120" s="154"/>
      <c r="BL120" s="151">
        <v>3</v>
      </c>
      <c r="BM120" s="151">
        <v>3</v>
      </c>
      <c r="BN120" s="151">
        <v>6</v>
      </c>
      <c r="BO120" s="151">
        <v>7</v>
      </c>
      <c r="BP120" s="151"/>
      <c r="BQ120" s="153">
        <v>1</v>
      </c>
      <c r="BR120" s="154">
        <v>2</v>
      </c>
      <c r="BS120" s="154">
        <v>3</v>
      </c>
      <c r="BT120" s="155">
        <v>3</v>
      </c>
      <c r="BU120" s="154"/>
      <c r="BV120" s="151">
        <v>2</v>
      </c>
      <c r="BW120" s="151">
        <v>3</v>
      </c>
      <c r="BX120" s="151">
        <v>4</v>
      </c>
      <c r="BY120" s="151">
        <v>5</v>
      </c>
      <c r="BZ120" s="151"/>
      <c r="CA120" s="153">
        <v>2</v>
      </c>
      <c r="CB120" s="154">
        <v>2</v>
      </c>
      <c r="CC120" s="154">
        <v>2</v>
      </c>
      <c r="CD120" s="155">
        <v>2</v>
      </c>
      <c r="CE120" s="154"/>
      <c r="CF120" s="151">
        <v>2</v>
      </c>
      <c r="CG120" s="151">
        <v>2</v>
      </c>
      <c r="CH120" s="151">
        <v>4</v>
      </c>
      <c r="CI120" s="151">
        <v>4</v>
      </c>
      <c r="CJ120" s="156" t="s">
        <v>703</v>
      </c>
      <c r="CK120" s="154"/>
      <c r="CL120" s="151">
        <v>2</v>
      </c>
      <c r="CM120" s="151">
        <v>2</v>
      </c>
      <c r="CN120" s="151">
        <v>4</v>
      </c>
      <c r="CO120" s="151">
        <v>4</v>
      </c>
      <c r="CP120" s="151"/>
      <c r="CQ120" s="153">
        <v>2</v>
      </c>
      <c r="CR120" s="154">
        <v>3</v>
      </c>
      <c r="CS120" s="154">
        <v>5</v>
      </c>
      <c r="CT120" s="155">
        <v>5</v>
      </c>
      <c r="CU120" s="154"/>
      <c r="CV120" s="151">
        <v>1</v>
      </c>
      <c r="CW120" s="151">
        <v>2</v>
      </c>
      <c r="CX120" s="151">
        <v>5</v>
      </c>
      <c r="CY120" s="151">
        <v>5</v>
      </c>
      <c r="CZ120" s="145"/>
      <c r="DA120" s="153">
        <v>2</v>
      </c>
      <c r="DB120" s="154">
        <v>2</v>
      </c>
      <c r="DC120" s="154">
        <v>5</v>
      </c>
      <c r="DD120" s="155">
        <v>5</v>
      </c>
      <c r="DE120" s="154"/>
      <c r="DF120" s="151">
        <v>4</v>
      </c>
      <c r="DG120" s="151">
        <v>3</v>
      </c>
      <c r="DH120" s="151">
        <v>3</v>
      </c>
      <c r="DI120" s="151">
        <v>5</v>
      </c>
      <c r="DJ120" s="151"/>
      <c r="DK120" s="153">
        <v>4</v>
      </c>
      <c r="DL120" s="154">
        <v>4</v>
      </c>
      <c r="DM120" s="154">
        <v>3</v>
      </c>
      <c r="DN120" s="155">
        <v>2</v>
      </c>
      <c r="DO120" s="154"/>
      <c r="DP120" s="151">
        <v>2</v>
      </c>
      <c r="DQ120" s="151">
        <v>3</v>
      </c>
      <c r="DR120" s="151">
        <v>3</v>
      </c>
      <c r="DS120" s="151">
        <v>3</v>
      </c>
      <c r="DT120" s="151"/>
      <c r="DU120" s="153">
        <v>3</v>
      </c>
      <c r="DV120" s="154">
        <v>3</v>
      </c>
      <c r="DW120" s="155">
        <v>3</v>
      </c>
      <c r="DX120" s="151" t="s">
        <v>704</v>
      </c>
      <c r="DY120" s="156" t="s">
        <v>705</v>
      </c>
      <c r="DZ120" s="154"/>
      <c r="EA120" s="151">
        <v>4</v>
      </c>
      <c r="EB120" s="151">
        <v>1</v>
      </c>
      <c r="EC120" s="151">
        <v>3</v>
      </c>
      <c r="ED120" s="151"/>
      <c r="EE120" s="151">
        <v>0</v>
      </c>
      <c r="EF120" s="151"/>
      <c r="EG120" s="153">
        <v>4</v>
      </c>
      <c r="EH120" s="154">
        <v>5</v>
      </c>
      <c r="EI120" s="154">
        <v>7</v>
      </c>
      <c r="EJ120" s="148"/>
      <c r="EK120" s="155">
        <v>0</v>
      </c>
      <c r="EL120" s="154"/>
      <c r="EM120" s="151">
        <v>1</v>
      </c>
      <c r="EN120" s="151">
        <v>5</v>
      </c>
      <c r="EO120" s="151">
        <v>7</v>
      </c>
      <c r="EP120" s="145"/>
      <c r="EQ120" s="151">
        <v>0</v>
      </c>
      <c r="ER120" s="151"/>
      <c r="ES120" s="153">
        <v>7</v>
      </c>
      <c r="ET120" s="154">
        <v>5</v>
      </c>
      <c r="EU120" s="154">
        <v>3</v>
      </c>
      <c r="EV120" s="148"/>
      <c r="EW120" s="155">
        <v>0</v>
      </c>
      <c r="EX120" s="154"/>
      <c r="EY120" s="151">
        <v>3</v>
      </c>
      <c r="EZ120" s="151">
        <v>0</v>
      </c>
      <c r="FA120" s="151"/>
      <c r="FB120" s="153">
        <v>1</v>
      </c>
      <c r="FC120" s="154">
        <v>2</v>
      </c>
      <c r="FD120" s="154">
        <v>3</v>
      </c>
      <c r="FE120" s="154">
        <v>4</v>
      </c>
      <c r="FF120" s="154">
        <v>6</v>
      </c>
      <c r="FG120" s="154">
        <v>0</v>
      </c>
      <c r="FH120" s="154">
        <v>0</v>
      </c>
      <c r="FI120" s="154"/>
      <c r="FJ120" s="155">
        <v>0</v>
      </c>
      <c r="FK120" s="154"/>
      <c r="FL120" s="151">
        <v>1</v>
      </c>
      <c r="FM120" s="151">
        <v>2</v>
      </c>
      <c r="FN120" s="151">
        <v>4</v>
      </c>
      <c r="FO120" s="151">
        <v>6</v>
      </c>
      <c r="FP120" s="151">
        <v>7</v>
      </c>
      <c r="FQ120" s="151">
        <v>0</v>
      </c>
      <c r="FR120" s="151">
        <v>0</v>
      </c>
      <c r="FS120" s="151">
        <v>0</v>
      </c>
      <c r="FT120" s="151"/>
      <c r="FU120" s="151">
        <v>0</v>
      </c>
      <c r="FV120" s="151"/>
      <c r="FW120" s="153">
        <v>1</v>
      </c>
      <c r="FX120" s="155">
        <v>0</v>
      </c>
      <c r="FY120" s="154"/>
      <c r="FZ120" s="151">
        <v>0</v>
      </c>
      <c r="GA120" s="151">
        <v>0</v>
      </c>
      <c r="GB120" s="153">
        <v>1</v>
      </c>
      <c r="GC120" s="154">
        <v>0</v>
      </c>
      <c r="GD120" s="154">
        <v>0</v>
      </c>
      <c r="GE120" s="154">
        <v>0</v>
      </c>
      <c r="GF120" s="155">
        <v>0</v>
      </c>
      <c r="GG120" s="153">
        <v>7</v>
      </c>
      <c r="GH120" s="154">
        <v>0</v>
      </c>
      <c r="GI120" s="154">
        <v>0</v>
      </c>
      <c r="GJ120" s="155" t="s">
        <v>285</v>
      </c>
      <c r="GK120" s="151">
        <v>7</v>
      </c>
      <c r="GL120" s="151">
        <v>3</v>
      </c>
      <c r="GM120" s="151">
        <v>1</v>
      </c>
      <c r="GN120" s="151" t="s">
        <v>285</v>
      </c>
      <c r="GO120" s="153">
        <v>3</v>
      </c>
      <c r="GP120" s="155">
        <v>0</v>
      </c>
      <c r="GQ120" s="151">
        <v>1</v>
      </c>
      <c r="GR120" s="151">
        <v>0</v>
      </c>
      <c r="GS120" s="153">
        <v>7</v>
      </c>
      <c r="GT120" s="154">
        <v>3</v>
      </c>
      <c r="GU120" s="154">
        <v>1</v>
      </c>
      <c r="GV120" s="154">
        <v>8</v>
      </c>
      <c r="GW120" s="154">
        <v>6</v>
      </c>
      <c r="GX120" s="155">
        <v>0</v>
      </c>
      <c r="GY120" s="151" t="s">
        <v>706</v>
      </c>
      <c r="GZ120" s="153">
        <v>0</v>
      </c>
      <c r="HA120" s="154">
        <v>1</v>
      </c>
      <c r="HB120" s="154">
        <v>0</v>
      </c>
      <c r="HC120" s="154">
        <v>0</v>
      </c>
      <c r="HD120" s="155">
        <v>0</v>
      </c>
      <c r="HE120" s="151">
        <v>0</v>
      </c>
      <c r="HF120" s="151">
        <v>10</v>
      </c>
      <c r="HG120" s="151">
        <v>0</v>
      </c>
      <c r="HH120" s="151">
        <v>0</v>
      </c>
      <c r="HI120" s="151">
        <v>0</v>
      </c>
      <c r="HJ120" s="153">
        <v>1</v>
      </c>
      <c r="HK120" s="154">
        <v>0</v>
      </c>
      <c r="HL120" s="154">
        <v>1</v>
      </c>
      <c r="HM120" s="154">
        <v>1</v>
      </c>
      <c r="HN120" s="155">
        <v>0</v>
      </c>
      <c r="HO120" s="151">
        <v>1</v>
      </c>
      <c r="HP120" s="151">
        <v>2</v>
      </c>
      <c r="HQ120" s="151">
        <v>3</v>
      </c>
      <c r="HR120" s="151">
        <v>4</v>
      </c>
      <c r="HS120" s="151">
        <v>7</v>
      </c>
      <c r="HT120" s="151">
        <v>0</v>
      </c>
      <c r="HU120" s="151">
        <v>0</v>
      </c>
      <c r="HV120" s="151">
        <v>0</v>
      </c>
      <c r="HW120" s="156" t="s">
        <v>707</v>
      </c>
      <c r="HX120" s="151" t="s">
        <v>708</v>
      </c>
      <c r="HY120" s="153">
        <v>3</v>
      </c>
      <c r="HZ120" s="155" t="s">
        <v>709</v>
      </c>
    </row>
    <row r="121" spans="1:234" s="18" customFormat="1" ht="15" customHeight="1" x14ac:dyDescent="0.2">
      <c r="A121" s="151">
        <v>48</v>
      </c>
      <c r="B121" s="151"/>
      <c r="C121" s="146" t="s">
        <v>310</v>
      </c>
      <c r="D121" s="151">
        <v>5</v>
      </c>
      <c r="E121" s="151">
        <v>1</v>
      </c>
      <c r="F121" s="145" t="s">
        <v>701</v>
      </c>
      <c r="G121" s="151">
        <v>17</v>
      </c>
      <c r="H121" s="151"/>
      <c r="I121" s="152">
        <v>3</v>
      </c>
      <c r="J121" s="151"/>
      <c r="K121" s="153">
        <v>2</v>
      </c>
      <c r="L121" s="154">
        <v>4</v>
      </c>
      <c r="M121" s="154">
        <v>7</v>
      </c>
      <c r="N121" s="154">
        <v>1</v>
      </c>
      <c r="O121" s="154">
        <v>6</v>
      </c>
      <c r="P121" s="155">
        <v>11</v>
      </c>
      <c r="Q121" s="151" t="s">
        <v>710</v>
      </c>
      <c r="R121" s="151"/>
      <c r="S121" s="151"/>
      <c r="T121" s="153">
        <v>1</v>
      </c>
      <c r="U121" s="154">
        <v>2</v>
      </c>
      <c r="V121" s="155">
        <v>4</v>
      </c>
      <c r="W121" s="151">
        <v>1</v>
      </c>
      <c r="X121" s="151">
        <v>2</v>
      </c>
      <c r="Y121" s="151">
        <v>4</v>
      </c>
      <c r="Z121" s="153">
        <v>3</v>
      </c>
      <c r="AA121" s="154">
        <v>2</v>
      </c>
      <c r="AB121" s="155">
        <v>1</v>
      </c>
      <c r="AC121" s="151">
        <v>2</v>
      </c>
      <c r="AD121" s="151">
        <v>1</v>
      </c>
      <c r="AE121" s="151">
        <v>1</v>
      </c>
      <c r="AF121" s="153">
        <v>2</v>
      </c>
      <c r="AG121" s="154">
        <v>1</v>
      </c>
      <c r="AH121" s="155">
        <v>1</v>
      </c>
      <c r="AI121" s="151">
        <v>3</v>
      </c>
      <c r="AJ121" s="151">
        <v>1</v>
      </c>
      <c r="AK121" s="151">
        <v>1</v>
      </c>
      <c r="AL121" s="153">
        <v>3</v>
      </c>
      <c r="AM121" s="154">
        <v>3</v>
      </c>
      <c r="AN121" s="155">
        <v>2</v>
      </c>
      <c r="AO121" s="151">
        <v>3</v>
      </c>
      <c r="AP121" s="151">
        <v>3</v>
      </c>
      <c r="AQ121" s="151">
        <v>3</v>
      </c>
      <c r="AR121" s="153">
        <v>3</v>
      </c>
      <c r="AS121" s="154">
        <v>3</v>
      </c>
      <c r="AT121" s="155">
        <v>3</v>
      </c>
      <c r="AU121" s="151">
        <v>3</v>
      </c>
      <c r="AV121" s="151">
        <v>3</v>
      </c>
      <c r="AW121" s="151">
        <v>3</v>
      </c>
      <c r="AX121" s="153" t="s">
        <v>711</v>
      </c>
      <c r="AY121" s="154" t="s">
        <v>712</v>
      </c>
      <c r="AZ121" s="155" t="s">
        <v>712</v>
      </c>
      <c r="BA121" s="154"/>
      <c r="BB121" s="151">
        <v>1</v>
      </c>
      <c r="BC121" s="151">
        <v>2</v>
      </c>
      <c r="BD121" s="151">
        <v>3</v>
      </c>
      <c r="BE121" s="151">
        <v>4</v>
      </c>
      <c r="BF121" s="145"/>
      <c r="BG121" s="153">
        <v>8</v>
      </c>
      <c r="BH121" s="154">
        <v>7</v>
      </c>
      <c r="BI121" s="154">
        <v>6</v>
      </c>
      <c r="BJ121" s="155">
        <v>5</v>
      </c>
      <c r="BK121" s="154"/>
      <c r="BL121" s="151">
        <v>2</v>
      </c>
      <c r="BM121" s="151">
        <v>4</v>
      </c>
      <c r="BN121" s="151">
        <v>6</v>
      </c>
      <c r="BO121" s="151">
        <v>7</v>
      </c>
      <c r="BP121" s="151"/>
      <c r="BQ121" s="153">
        <v>2</v>
      </c>
      <c r="BR121" s="154">
        <v>2</v>
      </c>
      <c r="BS121" s="154">
        <v>3</v>
      </c>
      <c r="BT121" s="155">
        <v>3</v>
      </c>
      <c r="BU121" s="154"/>
      <c r="BV121" s="151">
        <v>2</v>
      </c>
      <c r="BW121" s="151">
        <v>2</v>
      </c>
      <c r="BX121" s="151">
        <v>3</v>
      </c>
      <c r="BY121" s="151">
        <v>6</v>
      </c>
      <c r="BZ121" s="151"/>
      <c r="CA121" s="153">
        <v>1</v>
      </c>
      <c r="CB121" s="154">
        <v>1</v>
      </c>
      <c r="CC121" s="154">
        <v>4</v>
      </c>
      <c r="CD121" s="155">
        <v>4</v>
      </c>
      <c r="CE121" s="154"/>
      <c r="CF121" s="151">
        <v>2</v>
      </c>
      <c r="CG121" s="151">
        <v>2</v>
      </c>
      <c r="CH121" s="151">
        <v>4</v>
      </c>
      <c r="CI121" s="151">
        <v>4</v>
      </c>
      <c r="CJ121" s="156" t="s">
        <v>713</v>
      </c>
      <c r="CK121" s="154"/>
      <c r="CL121" s="151">
        <v>5</v>
      </c>
      <c r="CM121" s="151">
        <v>5</v>
      </c>
      <c r="CN121" s="151">
        <v>5</v>
      </c>
      <c r="CO121" s="151">
        <v>5</v>
      </c>
      <c r="CP121" s="151"/>
      <c r="CQ121" s="153">
        <v>1</v>
      </c>
      <c r="CR121" s="154">
        <v>1</v>
      </c>
      <c r="CS121" s="154">
        <v>4</v>
      </c>
      <c r="CT121" s="155">
        <v>4</v>
      </c>
      <c r="CU121" s="154"/>
      <c r="CV121" s="151">
        <v>1</v>
      </c>
      <c r="CW121" s="151">
        <v>1</v>
      </c>
      <c r="CX121" s="151">
        <v>4</v>
      </c>
      <c r="CY121" s="151">
        <v>4</v>
      </c>
      <c r="CZ121" s="145"/>
      <c r="DA121" s="153">
        <v>1</v>
      </c>
      <c r="DB121" s="154">
        <v>1</v>
      </c>
      <c r="DC121" s="154">
        <v>4</v>
      </c>
      <c r="DD121" s="155">
        <v>4</v>
      </c>
      <c r="DE121" s="154"/>
      <c r="DF121" s="151">
        <v>2</v>
      </c>
      <c r="DG121" s="151">
        <v>2</v>
      </c>
      <c r="DH121" s="151">
        <v>3</v>
      </c>
      <c r="DI121" s="151">
        <v>3</v>
      </c>
      <c r="DJ121" s="151"/>
      <c r="DK121" s="153">
        <v>3</v>
      </c>
      <c r="DL121" s="154">
        <v>3</v>
      </c>
      <c r="DM121" s="154">
        <v>2</v>
      </c>
      <c r="DN121" s="155">
        <v>2</v>
      </c>
      <c r="DO121" s="154"/>
      <c r="DP121" s="151">
        <v>1</v>
      </c>
      <c r="DQ121" s="151">
        <v>1</v>
      </c>
      <c r="DR121" s="151">
        <v>1</v>
      </c>
      <c r="DS121" s="151">
        <v>1</v>
      </c>
      <c r="DT121" s="151"/>
      <c r="DU121" s="153">
        <v>3</v>
      </c>
      <c r="DV121" s="154">
        <v>3</v>
      </c>
      <c r="DW121" s="155">
        <v>3</v>
      </c>
      <c r="DX121" s="151" t="s">
        <v>714</v>
      </c>
      <c r="DY121" s="156" t="s">
        <v>715</v>
      </c>
      <c r="DZ121" s="154"/>
      <c r="EA121" s="151">
        <v>4</v>
      </c>
      <c r="EB121" s="151">
        <v>5</v>
      </c>
      <c r="EC121" s="151">
        <v>2</v>
      </c>
      <c r="ED121" s="151"/>
      <c r="EE121" s="151">
        <v>0</v>
      </c>
      <c r="EF121" s="151"/>
      <c r="EG121" s="153">
        <v>4</v>
      </c>
      <c r="EH121" s="154">
        <v>5</v>
      </c>
      <c r="EI121" s="154">
        <v>2</v>
      </c>
      <c r="EJ121" s="148"/>
      <c r="EK121" s="155">
        <v>0</v>
      </c>
      <c r="EL121" s="154"/>
      <c r="EM121" s="151">
        <v>7</v>
      </c>
      <c r="EN121" s="151">
        <v>8</v>
      </c>
      <c r="EO121" s="151">
        <v>5</v>
      </c>
      <c r="EP121" s="145"/>
      <c r="EQ121" s="151">
        <v>0</v>
      </c>
      <c r="ER121" s="151"/>
      <c r="ES121" s="153">
        <v>8</v>
      </c>
      <c r="ET121" s="154">
        <v>9</v>
      </c>
      <c r="EU121" s="154">
        <v>5</v>
      </c>
      <c r="EV121" s="148"/>
      <c r="EW121" s="155">
        <v>0</v>
      </c>
      <c r="EX121" s="154"/>
      <c r="EY121" s="151">
        <v>2</v>
      </c>
      <c r="EZ121" s="151">
        <v>0</v>
      </c>
      <c r="FA121" s="151"/>
      <c r="FB121" s="153">
        <v>1</v>
      </c>
      <c r="FC121" s="154">
        <v>2</v>
      </c>
      <c r="FD121" s="154">
        <v>3</v>
      </c>
      <c r="FE121" s="154">
        <v>4</v>
      </c>
      <c r="FF121" s="154">
        <v>5</v>
      </c>
      <c r="FG121" s="154">
        <v>6</v>
      </c>
      <c r="FH121" s="154">
        <v>0</v>
      </c>
      <c r="FI121" s="154"/>
      <c r="FJ121" s="155">
        <v>0</v>
      </c>
      <c r="FK121" s="154"/>
      <c r="FL121" s="151">
        <v>1</v>
      </c>
      <c r="FM121" s="151">
        <v>2</v>
      </c>
      <c r="FN121" s="151">
        <v>3</v>
      </c>
      <c r="FO121" s="151">
        <v>4</v>
      </c>
      <c r="FP121" s="151">
        <v>7</v>
      </c>
      <c r="FQ121" s="151">
        <v>0</v>
      </c>
      <c r="FR121" s="151">
        <v>0</v>
      </c>
      <c r="FS121" s="151">
        <v>0</v>
      </c>
      <c r="FT121" s="151"/>
      <c r="FU121" s="151">
        <v>0</v>
      </c>
      <c r="FV121" s="151"/>
      <c r="FW121" s="153">
        <v>1</v>
      </c>
      <c r="FX121" s="155" t="s">
        <v>716</v>
      </c>
      <c r="FY121" s="154"/>
      <c r="FZ121" s="151">
        <v>3</v>
      </c>
      <c r="GA121" s="151">
        <v>0</v>
      </c>
      <c r="GB121" s="153">
        <v>1</v>
      </c>
      <c r="GC121" s="154">
        <v>0</v>
      </c>
      <c r="GD121" s="154">
        <v>0</v>
      </c>
      <c r="GE121" s="154">
        <v>0</v>
      </c>
      <c r="GF121" s="155">
        <v>0</v>
      </c>
      <c r="GG121" s="153">
        <v>6</v>
      </c>
      <c r="GH121" s="154">
        <v>0</v>
      </c>
      <c r="GI121" s="154">
        <v>0</v>
      </c>
      <c r="GJ121" s="155">
        <v>0</v>
      </c>
      <c r="GK121" s="151">
        <v>6</v>
      </c>
      <c r="GL121" s="151">
        <v>0</v>
      </c>
      <c r="GM121" s="151">
        <v>0</v>
      </c>
      <c r="GN121" s="151">
        <v>0</v>
      </c>
      <c r="GO121" s="153">
        <v>2</v>
      </c>
      <c r="GP121" s="155">
        <v>0</v>
      </c>
      <c r="GQ121" s="151">
        <v>2</v>
      </c>
      <c r="GR121" s="151">
        <v>0</v>
      </c>
      <c r="GS121" s="153">
        <v>2</v>
      </c>
      <c r="GT121" s="154">
        <v>3</v>
      </c>
      <c r="GU121" s="154">
        <v>6</v>
      </c>
      <c r="GV121" s="154">
        <v>8</v>
      </c>
      <c r="GW121" s="154">
        <v>5</v>
      </c>
      <c r="GX121" s="155">
        <v>0</v>
      </c>
      <c r="GY121" s="151" t="s">
        <v>717</v>
      </c>
      <c r="GZ121" s="153">
        <v>2</v>
      </c>
      <c r="HA121" s="154">
        <v>0</v>
      </c>
      <c r="HB121" s="154">
        <v>0</v>
      </c>
      <c r="HC121" s="154">
        <v>0</v>
      </c>
      <c r="HD121" s="155">
        <v>0</v>
      </c>
      <c r="HE121" s="151">
        <v>5</v>
      </c>
      <c r="HF121" s="151">
        <v>2</v>
      </c>
      <c r="HG121" s="151">
        <v>0</v>
      </c>
      <c r="HH121" s="151">
        <v>0</v>
      </c>
      <c r="HI121" s="151">
        <v>0</v>
      </c>
      <c r="HJ121" s="153">
        <v>3</v>
      </c>
      <c r="HK121" s="154">
        <v>0</v>
      </c>
      <c r="HL121" s="154">
        <v>0</v>
      </c>
      <c r="HM121" s="154">
        <v>0</v>
      </c>
      <c r="HN121" s="155">
        <v>0</v>
      </c>
      <c r="HO121" s="151">
        <v>1</v>
      </c>
      <c r="HP121" s="151">
        <v>3</v>
      </c>
      <c r="HQ121" s="151">
        <v>4</v>
      </c>
      <c r="HR121" s="151">
        <v>5</v>
      </c>
      <c r="HS121" s="151">
        <v>6</v>
      </c>
      <c r="HT121" s="151">
        <v>0</v>
      </c>
      <c r="HU121" s="151">
        <v>0</v>
      </c>
      <c r="HV121" s="151">
        <v>0</v>
      </c>
      <c r="HW121" s="156">
        <v>0</v>
      </c>
      <c r="HX121" s="151" t="s">
        <v>718</v>
      </c>
      <c r="HY121" s="153">
        <v>4</v>
      </c>
      <c r="HZ121" s="155" t="s">
        <v>719</v>
      </c>
    </row>
    <row r="122" spans="1:234" ht="15" customHeight="1" x14ac:dyDescent="0.2">
      <c r="A122" s="145">
        <v>49</v>
      </c>
      <c r="B122" s="151"/>
      <c r="C122" s="146" t="s">
        <v>675</v>
      </c>
      <c r="D122" s="151">
        <v>8</v>
      </c>
      <c r="E122" s="151">
        <v>1</v>
      </c>
      <c r="F122" s="145" t="s">
        <v>720</v>
      </c>
      <c r="G122" s="151">
        <v>17</v>
      </c>
      <c r="H122" s="151"/>
      <c r="I122" s="152">
        <v>3</v>
      </c>
      <c r="J122" s="151"/>
      <c r="K122" s="153">
        <v>3</v>
      </c>
      <c r="L122" s="154">
        <v>7</v>
      </c>
      <c r="M122" s="154">
        <v>10</v>
      </c>
      <c r="N122" s="154">
        <v>1</v>
      </c>
      <c r="O122" s="154">
        <v>11</v>
      </c>
      <c r="P122" s="155">
        <v>6</v>
      </c>
      <c r="Q122" s="151"/>
      <c r="R122" s="151"/>
      <c r="S122" s="151"/>
      <c r="T122" s="153">
        <v>1</v>
      </c>
      <c r="U122" s="154">
        <v>2</v>
      </c>
      <c r="V122" s="155">
        <v>3</v>
      </c>
      <c r="W122" s="151">
        <v>2</v>
      </c>
      <c r="X122" s="151">
        <v>2</v>
      </c>
      <c r="Y122" s="151">
        <v>3</v>
      </c>
      <c r="Z122" s="153">
        <v>3</v>
      </c>
      <c r="AA122" s="154">
        <v>3</v>
      </c>
      <c r="AB122" s="155">
        <v>3</v>
      </c>
      <c r="AC122" s="151">
        <v>3</v>
      </c>
      <c r="AD122" s="151">
        <v>2</v>
      </c>
      <c r="AE122" s="151">
        <v>1</v>
      </c>
      <c r="AF122" s="153">
        <v>3</v>
      </c>
      <c r="AG122" s="154">
        <v>2</v>
      </c>
      <c r="AH122" s="155">
        <v>1</v>
      </c>
      <c r="AI122" s="151">
        <v>3</v>
      </c>
      <c r="AJ122" s="151">
        <v>2</v>
      </c>
      <c r="AK122" s="151">
        <v>1</v>
      </c>
      <c r="AL122" s="153">
        <v>3</v>
      </c>
      <c r="AM122" s="154">
        <v>2</v>
      </c>
      <c r="AN122" s="155">
        <v>1</v>
      </c>
      <c r="AO122" s="151">
        <v>3</v>
      </c>
      <c r="AP122" s="151">
        <v>2</v>
      </c>
      <c r="AQ122" s="151">
        <v>1</v>
      </c>
      <c r="AR122" s="153">
        <v>3</v>
      </c>
      <c r="AS122" s="154">
        <v>3</v>
      </c>
      <c r="AT122" s="155">
        <v>1</v>
      </c>
      <c r="AU122" s="151">
        <v>5</v>
      </c>
      <c r="AV122" s="151">
        <v>4</v>
      </c>
      <c r="AW122" s="151">
        <v>3</v>
      </c>
      <c r="AX122" s="153">
        <v>0</v>
      </c>
      <c r="AY122" s="154">
        <v>0</v>
      </c>
      <c r="AZ122" s="155">
        <v>0</v>
      </c>
      <c r="BA122" s="154"/>
      <c r="BB122" s="151">
        <v>2</v>
      </c>
      <c r="BC122" s="151">
        <v>3</v>
      </c>
      <c r="BD122" s="151">
        <v>4</v>
      </c>
      <c r="BE122" s="151">
        <v>5</v>
      </c>
      <c r="BF122" s="145"/>
      <c r="BG122" s="153">
        <v>11</v>
      </c>
      <c r="BH122" s="154">
        <v>10</v>
      </c>
      <c r="BI122" s="154">
        <v>8</v>
      </c>
      <c r="BJ122" s="155">
        <v>7</v>
      </c>
      <c r="BK122" s="154"/>
      <c r="BL122" s="151">
        <v>3</v>
      </c>
      <c r="BM122" s="151">
        <v>5</v>
      </c>
      <c r="BN122" s="151">
        <v>5</v>
      </c>
      <c r="BO122" s="151">
        <v>6</v>
      </c>
      <c r="BP122" s="151"/>
      <c r="BQ122" s="153">
        <v>2</v>
      </c>
      <c r="BR122" s="154">
        <v>2</v>
      </c>
      <c r="BS122" s="154">
        <v>3</v>
      </c>
      <c r="BT122" s="155">
        <v>3</v>
      </c>
      <c r="BU122" s="154"/>
      <c r="BV122" s="151">
        <v>2</v>
      </c>
      <c r="BW122" s="151">
        <v>2</v>
      </c>
      <c r="BX122" s="151">
        <v>3</v>
      </c>
      <c r="BY122" s="151">
        <v>4</v>
      </c>
      <c r="BZ122" s="151"/>
      <c r="CA122" s="153">
        <v>2</v>
      </c>
      <c r="CB122" s="154">
        <v>2</v>
      </c>
      <c r="CC122" s="154">
        <v>4</v>
      </c>
      <c r="CD122" s="155">
        <v>4</v>
      </c>
      <c r="CE122" s="154"/>
      <c r="CF122" s="151">
        <v>2</v>
      </c>
      <c r="CG122" s="151">
        <v>2</v>
      </c>
      <c r="CH122" s="151">
        <v>4</v>
      </c>
      <c r="CI122" s="151">
        <v>4</v>
      </c>
      <c r="CJ122" s="156" t="s">
        <v>721</v>
      </c>
      <c r="CK122" s="154"/>
      <c r="CL122" s="151">
        <v>1</v>
      </c>
      <c r="CM122" s="151">
        <v>1</v>
      </c>
      <c r="CN122" s="151">
        <v>4</v>
      </c>
      <c r="CO122" s="151">
        <v>4</v>
      </c>
      <c r="CP122" s="151"/>
      <c r="CQ122" s="153">
        <v>3</v>
      </c>
      <c r="CR122" s="154">
        <v>3</v>
      </c>
      <c r="CS122" s="154">
        <v>3</v>
      </c>
      <c r="CT122" s="155">
        <v>3</v>
      </c>
      <c r="CU122" s="154"/>
      <c r="CV122" s="151">
        <v>2</v>
      </c>
      <c r="CW122" s="151">
        <v>2</v>
      </c>
      <c r="CX122" s="151">
        <v>2</v>
      </c>
      <c r="CY122" s="151">
        <v>4</v>
      </c>
      <c r="CZ122" s="145"/>
      <c r="DA122" s="153">
        <v>2</v>
      </c>
      <c r="DB122" s="154">
        <v>2</v>
      </c>
      <c r="DC122" s="154">
        <v>2</v>
      </c>
      <c r="DD122" s="155">
        <v>4</v>
      </c>
      <c r="DE122" s="154"/>
      <c r="DF122" s="151">
        <v>4</v>
      </c>
      <c r="DG122" s="151">
        <v>3</v>
      </c>
      <c r="DH122" s="151">
        <v>2</v>
      </c>
      <c r="DI122" s="151">
        <v>4</v>
      </c>
      <c r="DJ122" s="151"/>
      <c r="DK122" s="153">
        <v>4</v>
      </c>
      <c r="DL122" s="154">
        <v>3</v>
      </c>
      <c r="DM122" s="154">
        <v>2</v>
      </c>
      <c r="DN122" s="155">
        <v>2</v>
      </c>
      <c r="DO122" s="154"/>
      <c r="DP122" s="151">
        <v>2</v>
      </c>
      <c r="DQ122" s="151">
        <v>2</v>
      </c>
      <c r="DR122" s="151">
        <v>2</v>
      </c>
      <c r="DS122" s="151">
        <v>2</v>
      </c>
      <c r="DT122" s="151"/>
      <c r="DU122" s="153">
        <v>3</v>
      </c>
      <c r="DV122" s="154">
        <v>3</v>
      </c>
      <c r="DW122" s="155">
        <v>2</v>
      </c>
      <c r="DX122" s="151" t="s">
        <v>722</v>
      </c>
      <c r="DY122" s="156" t="s">
        <v>723</v>
      </c>
      <c r="DZ122" s="154"/>
      <c r="EA122" s="151">
        <v>2</v>
      </c>
      <c r="EB122" s="151">
        <v>3</v>
      </c>
      <c r="EC122" s="151">
        <v>4</v>
      </c>
      <c r="ED122" s="151"/>
      <c r="EE122" s="151">
        <v>0</v>
      </c>
      <c r="EF122" s="151"/>
      <c r="EG122" s="153">
        <v>2</v>
      </c>
      <c r="EH122" s="154">
        <v>3</v>
      </c>
      <c r="EI122" s="154">
        <v>4</v>
      </c>
      <c r="EJ122" s="148"/>
      <c r="EK122" s="155">
        <v>0</v>
      </c>
      <c r="EL122" s="154"/>
      <c r="EM122" s="151">
        <v>3</v>
      </c>
      <c r="EN122" s="151">
        <v>5</v>
      </c>
      <c r="EO122" s="151">
        <v>7</v>
      </c>
      <c r="EP122" s="145"/>
      <c r="EQ122" s="151">
        <v>0</v>
      </c>
      <c r="ER122" s="151"/>
      <c r="ES122" s="153">
        <v>1</v>
      </c>
      <c r="ET122" s="154">
        <v>5</v>
      </c>
      <c r="EU122" s="154">
        <v>8</v>
      </c>
      <c r="EV122" s="148"/>
      <c r="EW122" s="155">
        <v>0</v>
      </c>
      <c r="EX122" s="154"/>
      <c r="EY122" s="151">
        <v>2</v>
      </c>
      <c r="EZ122" s="151">
        <v>0</v>
      </c>
      <c r="FA122" s="151"/>
      <c r="FB122" s="153">
        <v>1</v>
      </c>
      <c r="FC122" s="154">
        <v>2</v>
      </c>
      <c r="FD122" s="154">
        <v>6</v>
      </c>
      <c r="FE122" s="154">
        <v>0</v>
      </c>
      <c r="FF122" s="154">
        <v>0</v>
      </c>
      <c r="FG122" s="154">
        <v>0</v>
      </c>
      <c r="FH122" s="154">
        <v>0</v>
      </c>
      <c r="FI122" s="154"/>
      <c r="FJ122" s="155">
        <v>0</v>
      </c>
      <c r="FK122" s="154"/>
      <c r="FL122" s="151">
        <v>1</v>
      </c>
      <c r="FM122" s="151">
        <v>2</v>
      </c>
      <c r="FN122" s="151">
        <v>7</v>
      </c>
      <c r="FO122" s="151">
        <v>0</v>
      </c>
      <c r="FP122" s="151">
        <v>0</v>
      </c>
      <c r="FQ122" s="151">
        <v>0</v>
      </c>
      <c r="FR122" s="151">
        <v>0</v>
      </c>
      <c r="FS122" s="151">
        <v>0</v>
      </c>
      <c r="FT122" s="151"/>
      <c r="FU122" s="151">
        <v>0</v>
      </c>
      <c r="FV122" s="151"/>
      <c r="FW122" s="153">
        <v>1</v>
      </c>
      <c r="FX122" s="155" t="s">
        <v>564</v>
      </c>
      <c r="FY122" s="154"/>
      <c r="FZ122" s="151">
        <v>1</v>
      </c>
      <c r="GA122" s="151">
        <v>0</v>
      </c>
      <c r="GB122" s="153">
        <v>1</v>
      </c>
      <c r="GC122" s="154">
        <v>0</v>
      </c>
      <c r="GD122" s="154">
        <v>0</v>
      </c>
      <c r="GE122" s="154">
        <v>0</v>
      </c>
      <c r="GF122" s="155">
        <v>0</v>
      </c>
      <c r="GG122" s="153">
        <v>9</v>
      </c>
      <c r="GH122" s="154">
        <v>5</v>
      </c>
      <c r="GI122" s="154">
        <v>0</v>
      </c>
      <c r="GJ122" s="155" t="s">
        <v>265</v>
      </c>
      <c r="GK122" s="151">
        <v>8</v>
      </c>
      <c r="GL122" s="151">
        <v>4</v>
      </c>
      <c r="GM122" s="151">
        <v>2</v>
      </c>
      <c r="GN122" s="151" t="s">
        <v>265</v>
      </c>
      <c r="GO122" s="153">
        <v>3</v>
      </c>
      <c r="GP122" s="155">
        <v>0</v>
      </c>
      <c r="GQ122" s="151">
        <v>1</v>
      </c>
      <c r="GR122" s="151">
        <v>0</v>
      </c>
      <c r="GS122" s="153">
        <v>2</v>
      </c>
      <c r="GT122" s="154">
        <v>6</v>
      </c>
      <c r="GU122" s="154">
        <v>3</v>
      </c>
      <c r="GV122" s="154">
        <v>1</v>
      </c>
      <c r="GW122" s="154">
        <v>7</v>
      </c>
      <c r="GX122" s="155">
        <v>0</v>
      </c>
      <c r="GY122" s="151" t="s">
        <v>724</v>
      </c>
      <c r="GZ122" s="153">
        <v>0</v>
      </c>
      <c r="HA122" s="154">
        <v>1</v>
      </c>
      <c r="HB122" s="154">
        <v>0</v>
      </c>
      <c r="HC122" s="154">
        <v>0</v>
      </c>
      <c r="HD122" s="155">
        <v>0</v>
      </c>
      <c r="HE122" s="151">
        <v>1</v>
      </c>
      <c r="HF122" s="151">
        <v>1</v>
      </c>
      <c r="HG122" s="151">
        <v>0</v>
      </c>
      <c r="HH122" s="151">
        <v>0</v>
      </c>
      <c r="HI122" s="151">
        <v>0</v>
      </c>
      <c r="HJ122" s="153">
        <v>0</v>
      </c>
      <c r="HK122" s="154">
        <v>0</v>
      </c>
      <c r="HL122" s="154">
        <v>0</v>
      </c>
      <c r="HM122" s="154">
        <v>2</v>
      </c>
      <c r="HN122" s="155">
        <v>0</v>
      </c>
      <c r="HO122" s="151">
        <v>1</v>
      </c>
      <c r="HP122" s="151">
        <v>4</v>
      </c>
      <c r="HQ122" s="151">
        <v>5</v>
      </c>
      <c r="HR122" s="151">
        <v>6</v>
      </c>
      <c r="HS122" s="151">
        <v>7</v>
      </c>
      <c r="HT122" s="151">
        <v>0</v>
      </c>
      <c r="HU122" s="151">
        <v>0</v>
      </c>
      <c r="HV122" s="151">
        <v>0</v>
      </c>
      <c r="HW122" s="156">
        <v>0</v>
      </c>
      <c r="HX122" s="151" t="s">
        <v>725</v>
      </c>
      <c r="HY122" s="153">
        <v>10</v>
      </c>
      <c r="HZ122" s="155" t="s">
        <v>726</v>
      </c>
    </row>
    <row r="123" spans="1:234" s="18" customFormat="1" x14ac:dyDescent="0.2">
      <c r="A123" s="151">
        <v>50</v>
      </c>
      <c r="B123" s="151"/>
      <c r="C123" s="146" t="s">
        <v>615</v>
      </c>
      <c r="D123" s="151">
        <v>3</v>
      </c>
      <c r="E123" s="151">
        <v>2</v>
      </c>
      <c r="F123" s="157" t="s">
        <v>727</v>
      </c>
      <c r="G123" s="151">
        <v>18</v>
      </c>
      <c r="H123" s="151"/>
      <c r="I123" s="152">
        <v>3</v>
      </c>
      <c r="J123" s="151"/>
      <c r="K123" s="153">
        <v>7</v>
      </c>
      <c r="L123" s="154">
        <v>8</v>
      </c>
      <c r="M123" s="154">
        <v>9</v>
      </c>
      <c r="N123" s="154">
        <v>6</v>
      </c>
      <c r="O123" s="154">
        <v>5</v>
      </c>
      <c r="P123" s="155">
        <v>11</v>
      </c>
      <c r="Q123" s="151"/>
      <c r="R123" s="151"/>
      <c r="S123" s="151"/>
      <c r="T123" s="153">
        <v>1</v>
      </c>
      <c r="U123" s="154">
        <v>1</v>
      </c>
      <c r="V123" s="155">
        <v>2</v>
      </c>
      <c r="W123" s="151">
        <v>1</v>
      </c>
      <c r="X123" s="151">
        <v>1</v>
      </c>
      <c r="Y123" s="151">
        <v>2</v>
      </c>
      <c r="Z123" s="153">
        <v>5</v>
      </c>
      <c r="AA123" s="154">
        <v>4</v>
      </c>
      <c r="AB123" s="155">
        <v>1</v>
      </c>
      <c r="AC123" s="151">
        <v>5</v>
      </c>
      <c r="AD123" s="151">
        <v>5</v>
      </c>
      <c r="AE123" s="151">
        <v>3</v>
      </c>
      <c r="AF123" s="153">
        <v>5</v>
      </c>
      <c r="AG123" s="154">
        <v>5</v>
      </c>
      <c r="AH123" s="155">
        <v>5</v>
      </c>
      <c r="AI123" s="151">
        <v>5</v>
      </c>
      <c r="AJ123" s="151">
        <v>5</v>
      </c>
      <c r="AK123" s="151">
        <v>5</v>
      </c>
      <c r="AL123" s="153">
        <v>1</v>
      </c>
      <c r="AM123" s="154">
        <v>1</v>
      </c>
      <c r="AN123" s="155">
        <v>1</v>
      </c>
      <c r="AO123" s="151">
        <v>1</v>
      </c>
      <c r="AP123" s="151">
        <v>1</v>
      </c>
      <c r="AQ123" s="151">
        <v>1</v>
      </c>
      <c r="AR123" s="153">
        <v>3</v>
      </c>
      <c r="AS123" s="154">
        <v>3</v>
      </c>
      <c r="AT123" s="155">
        <v>3</v>
      </c>
      <c r="AU123" s="151">
        <v>5</v>
      </c>
      <c r="AV123" s="151">
        <v>5</v>
      </c>
      <c r="AW123" s="151">
        <v>5</v>
      </c>
      <c r="AX123" s="153" t="s">
        <v>728</v>
      </c>
      <c r="AY123" s="154" t="s">
        <v>729</v>
      </c>
      <c r="AZ123" s="155" t="s">
        <v>730</v>
      </c>
      <c r="BA123" s="154"/>
      <c r="BB123" s="151">
        <v>11</v>
      </c>
      <c r="BC123" s="151">
        <v>9</v>
      </c>
      <c r="BD123" s="151">
        <v>6</v>
      </c>
      <c r="BE123" s="151">
        <v>6</v>
      </c>
      <c r="BF123" s="145"/>
      <c r="BG123" s="153">
        <v>11</v>
      </c>
      <c r="BH123" s="154">
        <v>9</v>
      </c>
      <c r="BI123" s="154">
        <v>7</v>
      </c>
      <c r="BJ123" s="155">
        <v>3</v>
      </c>
      <c r="BK123" s="154"/>
      <c r="BL123" s="151">
        <v>1</v>
      </c>
      <c r="BM123" s="151">
        <v>2</v>
      </c>
      <c r="BN123" s="151">
        <v>5</v>
      </c>
      <c r="BO123" s="151">
        <v>6</v>
      </c>
      <c r="BP123" s="151"/>
      <c r="BQ123" s="153">
        <v>0</v>
      </c>
      <c r="BR123" s="154">
        <v>2</v>
      </c>
      <c r="BS123" s="154">
        <v>3</v>
      </c>
      <c r="BT123" s="155">
        <v>3</v>
      </c>
      <c r="BU123" s="154"/>
      <c r="BV123" s="151">
        <v>3</v>
      </c>
      <c r="BW123" s="151">
        <v>3</v>
      </c>
      <c r="BX123" s="151">
        <v>4</v>
      </c>
      <c r="BY123" s="151">
        <v>6</v>
      </c>
      <c r="BZ123" s="151"/>
      <c r="CA123" s="153">
        <v>1</v>
      </c>
      <c r="CB123" s="154">
        <v>1</v>
      </c>
      <c r="CC123" s="154">
        <v>3</v>
      </c>
      <c r="CD123" s="155">
        <v>4</v>
      </c>
      <c r="CE123" s="154"/>
      <c r="CF123" s="151">
        <v>1</v>
      </c>
      <c r="CG123" s="151">
        <v>1</v>
      </c>
      <c r="CH123" s="151">
        <v>3</v>
      </c>
      <c r="CI123" s="151">
        <v>4</v>
      </c>
      <c r="CJ123" s="156" t="s">
        <v>731</v>
      </c>
      <c r="CK123" s="154"/>
      <c r="CL123" s="151">
        <v>5</v>
      </c>
      <c r="CM123" s="151">
        <v>5</v>
      </c>
      <c r="CN123" s="151">
        <v>4</v>
      </c>
      <c r="CO123" s="151">
        <v>3</v>
      </c>
      <c r="CP123" s="151"/>
      <c r="CQ123" s="153">
        <v>1</v>
      </c>
      <c r="CR123" s="154">
        <v>1</v>
      </c>
      <c r="CS123" s="154">
        <v>5</v>
      </c>
      <c r="CT123" s="155">
        <v>5</v>
      </c>
      <c r="CU123" s="154"/>
      <c r="CV123" s="151">
        <v>1</v>
      </c>
      <c r="CW123" s="151">
        <v>1</v>
      </c>
      <c r="CX123" s="151">
        <v>5</v>
      </c>
      <c r="CY123" s="151">
        <v>5</v>
      </c>
      <c r="CZ123" s="145"/>
      <c r="DA123" s="153">
        <v>1</v>
      </c>
      <c r="DB123" s="154">
        <v>1</v>
      </c>
      <c r="DC123" s="154">
        <v>5</v>
      </c>
      <c r="DD123" s="155">
        <v>5</v>
      </c>
      <c r="DE123" s="154"/>
      <c r="DF123" s="151">
        <v>4</v>
      </c>
      <c r="DG123" s="151">
        <v>4</v>
      </c>
      <c r="DH123" s="151">
        <v>4</v>
      </c>
      <c r="DI123" s="151">
        <v>4</v>
      </c>
      <c r="DJ123" s="151"/>
      <c r="DK123" s="153">
        <v>5</v>
      </c>
      <c r="DL123" s="154">
        <v>5</v>
      </c>
      <c r="DM123" s="154">
        <v>4</v>
      </c>
      <c r="DN123" s="155">
        <v>4</v>
      </c>
      <c r="DO123" s="154"/>
      <c r="DP123" s="151">
        <v>1</v>
      </c>
      <c r="DQ123" s="151">
        <v>1</v>
      </c>
      <c r="DR123" s="151">
        <v>2</v>
      </c>
      <c r="DS123" s="151">
        <v>2</v>
      </c>
      <c r="DT123" s="151"/>
      <c r="DU123" s="153">
        <v>1</v>
      </c>
      <c r="DV123" s="154">
        <v>3</v>
      </c>
      <c r="DW123" s="155">
        <v>3</v>
      </c>
      <c r="DX123" s="151" t="s">
        <v>732</v>
      </c>
      <c r="DY123" s="156" t="s">
        <v>733</v>
      </c>
      <c r="DZ123" s="154"/>
      <c r="EA123" s="151">
        <v>1</v>
      </c>
      <c r="EB123" s="151">
        <v>2</v>
      </c>
      <c r="EC123" s="151">
        <v>4</v>
      </c>
      <c r="ED123" s="151"/>
      <c r="EE123" s="151">
        <v>0</v>
      </c>
      <c r="EF123" s="151"/>
      <c r="EG123" s="153">
        <v>1</v>
      </c>
      <c r="EH123" s="154">
        <v>3</v>
      </c>
      <c r="EI123" s="154">
        <v>5</v>
      </c>
      <c r="EJ123" s="148"/>
      <c r="EK123" s="155">
        <v>0</v>
      </c>
      <c r="EL123" s="154"/>
      <c r="EM123" s="151">
        <v>1</v>
      </c>
      <c r="EN123" s="151">
        <v>5</v>
      </c>
      <c r="EO123" s="151">
        <v>7</v>
      </c>
      <c r="EP123" s="145"/>
      <c r="EQ123" s="151">
        <v>0</v>
      </c>
      <c r="ER123" s="151"/>
      <c r="ES123" s="153">
        <v>1</v>
      </c>
      <c r="ET123" s="154">
        <v>3</v>
      </c>
      <c r="EU123" s="154">
        <v>7</v>
      </c>
      <c r="EV123" s="148"/>
      <c r="EW123" s="155">
        <v>0</v>
      </c>
      <c r="EX123" s="154"/>
      <c r="EY123" s="151">
        <v>2</v>
      </c>
      <c r="EZ123" s="151">
        <v>0</v>
      </c>
      <c r="FA123" s="151"/>
      <c r="FB123" s="153">
        <v>1</v>
      </c>
      <c r="FC123" s="154">
        <v>3</v>
      </c>
      <c r="FD123" s="154">
        <v>5</v>
      </c>
      <c r="FE123" s="154">
        <v>0</v>
      </c>
      <c r="FF123" s="154">
        <v>0</v>
      </c>
      <c r="FG123" s="154">
        <v>0</v>
      </c>
      <c r="FH123" s="154">
        <v>0</v>
      </c>
      <c r="FI123" s="154"/>
      <c r="FJ123" s="155">
        <v>0</v>
      </c>
      <c r="FK123" s="154"/>
      <c r="FL123" s="151">
        <v>1</v>
      </c>
      <c r="FM123" s="151">
        <v>2</v>
      </c>
      <c r="FN123" s="151">
        <v>4</v>
      </c>
      <c r="FO123" s="151">
        <v>0</v>
      </c>
      <c r="FP123" s="151">
        <v>0</v>
      </c>
      <c r="FQ123" s="151">
        <v>0</v>
      </c>
      <c r="FR123" s="151">
        <v>0</v>
      </c>
      <c r="FS123" s="151">
        <v>0</v>
      </c>
      <c r="FT123" s="151"/>
      <c r="FU123" s="151">
        <v>0</v>
      </c>
      <c r="FV123" s="151"/>
      <c r="FW123" s="153">
        <v>3</v>
      </c>
      <c r="FX123" s="155" t="s">
        <v>734</v>
      </c>
      <c r="FY123" s="154"/>
      <c r="FZ123" s="151">
        <v>3</v>
      </c>
      <c r="GA123" s="151">
        <v>0</v>
      </c>
      <c r="GB123" s="153">
        <v>1</v>
      </c>
      <c r="GC123" s="154">
        <v>0</v>
      </c>
      <c r="GD123" s="154">
        <v>0</v>
      </c>
      <c r="GE123" s="154">
        <v>0</v>
      </c>
      <c r="GF123" s="155">
        <v>0</v>
      </c>
      <c r="GG123" s="153">
        <v>8</v>
      </c>
      <c r="GH123" s="154">
        <v>3</v>
      </c>
      <c r="GI123" s="154">
        <v>3</v>
      </c>
      <c r="GJ123" s="155" t="s">
        <v>265</v>
      </c>
      <c r="GK123" s="151">
        <v>8</v>
      </c>
      <c r="GL123" s="151">
        <v>5</v>
      </c>
      <c r="GM123" s="151">
        <v>0</v>
      </c>
      <c r="GN123" s="151" t="s">
        <v>265</v>
      </c>
      <c r="GO123" s="153">
        <v>2</v>
      </c>
      <c r="GP123" s="155">
        <v>0</v>
      </c>
      <c r="GQ123" s="151">
        <v>1</v>
      </c>
      <c r="GR123" s="151">
        <v>0</v>
      </c>
      <c r="GS123" s="153">
        <v>7</v>
      </c>
      <c r="GT123" s="154">
        <v>3</v>
      </c>
      <c r="GU123" s="154">
        <v>8</v>
      </c>
      <c r="GV123" s="154">
        <v>5</v>
      </c>
      <c r="GW123" s="154">
        <v>6</v>
      </c>
      <c r="GX123" s="155">
        <v>0</v>
      </c>
      <c r="GY123" s="151">
        <v>0</v>
      </c>
      <c r="GZ123" s="153">
        <v>1</v>
      </c>
      <c r="HA123" s="154">
        <v>0</v>
      </c>
      <c r="HB123" s="154">
        <v>0</v>
      </c>
      <c r="HC123" s="154">
        <v>0</v>
      </c>
      <c r="HD123" s="155">
        <v>0</v>
      </c>
      <c r="HE123" s="151">
        <v>1</v>
      </c>
      <c r="HF123" s="151">
        <v>2</v>
      </c>
      <c r="HG123" s="151">
        <v>0</v>
      </c>
      <c r="HH123" s="151">
        <v>0</v>
      </c>
      <c r="HI123" s="151">
        <v>0</v>
      </c>
      <c r="HJ123" s="153">
        <v>2</v>
      </c>
      <c r="HK123" s="154">
        <v>0</v>
      </c>
      <c r="HL123" s="154">
        <v>0</v>
      </c>
      <c r="HM123" s="154">
        <v>0</v>
      </c>
      <c r="HN123" s="155">
        <v>0</v>
      </c>
      <c r="HO123" s="151">
        <v>1</v>
      </c>
      <c r="HP123" s="151">
        <v>2</v>
      </c>
      <c r="HQ123" s="151">
        <v>4</v>
      </c>
      <c r="HR123" s="151">
        <v>0</v>
      </c>
      <c r="HS123" s="151">
        <v>0</v>
      </c>
      <c r="HT123" s="151">
        <v>0</v>
      </c>
      <c r="HU123" s="151">
        <v>0</v>
      </c>
      <c r="HV123" s="151">
        <v>0</v>
      </c>
      <c r="HW123" s="156">
        <v>0</v>
      </c>
      <c r="HX123" s="151" t="s">
        <v>735</v>
      </c>
      <c r="HY123" s="153">
        <v>5</v>
      </c>
      <c r="HZ123" s="155" t="s">
        <v>736</v>
      </c>
    </row>
    <row r="124" spans="1:234" x14ac:dyDescent="0.2">
      <c r="A124" s="145">
        <v>51</v>
      </c>
      <c r="B124" s="151"/>
      <c r="C124" s="146" t="s">
        <v>675</v>
      </c>
      <c r="D124" s="151">
        <v>3</v>
      </c>
      <c r="E124" s="151">
        <v>1</v>
      </c>
      <c r="F124" s="157" t="s">
        <v>737</v>
      </c>
      <c r="G124" s="151">
        <v>18</v>
      </c>
      <c r="H124" s="151"/>
      <c r="I124" s="152">
        <v>1</v>
      </c>
      <c r="J124" s="151"/>
      <c r="K124" s="153">
        <v>4</v>
      </c>
      <c r="L124" s="154">
        <v>7</v>
      </c>
      <c r="M124" s="154">
        <v>3</v>
      </c>
      <c r="N124" s="154">
        <v>6</v>
      </c>
      <c r="O124" s="154">
        <v>10</v>
      </c>
      <c r="P124" s="155">
        <v>11</v>
      </c>
      <c r="Q124" s="151"/>
      <c r="R124" s="151"/>
      <c r="S124" s="151"/>
      <c r="T124" s="153">
        <v>1</v>
      </c>
      <c r="U124" s="154">
        <v>1</v>
      </c>
      <c r="V124" s="155">
        <v>3</v>
      </c>
      <c r="W124" s="151">
        <v>4</v>
      </c>
      <c r="X124" s="151">
        <v>2</v>
      </c>
      <c r="Y124" s="151">
        <v>2</v>
      </c>
      <c r="Z124" s="153">
        <v>3</v>
      </c>
      <c r="AA124" s="154">
        <v>3</v>
      </c>
      <c r="AB124" s="155">
        <v>2</v>
      </c>
      <c r="AC124" s="151">
        <v>4</v>
      </c>
      <c r="AD124" s="151">
        <v>4</v>
      </c>
      <c r="AE124" s="151">
        <v>3</v>
      </c>
      <c r="AF124" s="153">
        <v>4</v>
      </c>
      <c r="AG124" s="154">
        <v>4</v>
      </c>
      <c r="AH124" s="155">
        <v>3</v>
      </c>
      <c r="AI124" s="151">
        <v>5</v>
      </c>
      <c r="AJ124" s="151">
        <v>4</v>
      </c>
      <c r="AK124" s="151">
        <v>2</v>
      </c>
      <c r="AL124" s="153">
        <v>3</v>
      </c>
      <c r="AM124" s="154">
        <v>2</v>
      </c>
      <c r="AN124" s="155">
        <v>1</v>
      </c>
      <c r="AO124" s="151">
        <v>3</v>
      </c>
      <c r="AP124" s="151">
        <v>3</v>
      </c>
      <c r="AQ124" s="151">
        <v>3</v>
      </c>
      <c r="AR124" s="153">
        <v>3</v>
      </c>
      <c r="AS124" s="154">
        <v>3</v>
      </c>
      <c r="AT124" s="155">
        <v>3</v>
      </c>
      <c r="AU124" s="151">
        <v>5</v>
      </c>
      <c r="AV124" s="151">
        <v>5</v>
      </c>
      <c r="AW124" s="151">
        <v>3</v>
      </c>
      <c r="AX124" s="153">
        <v>0</v>
      </c>
      <c r="AY124" s="154">
        <v>0</v>
      </c>
      <c r="AZ124" s="155">
        <v>0</v>
      </c>
      <c r="BA124" s="154"/>
      <c r="BB124" s="151">
        <v>2</v>
      </c>
      <c r="BC124" s="151">
        <v>3</v>
      </c>
      <c r="BD124" s="151">
        <v>4</v>
      </c>
      <c r="BE124" s="151">
        <v>6</v>
      </c>
      <c r="BF124" s="145"/>
      <c r="BG124" s="153">
        <v>2</v>
      </c>
      <c r="BH124" s="154">
        <v>3</v>
      </c>
      <c r="BI124" s="154">
        <v>4</v>
      </c>
      <c r="BJ124" s="155">
        <v>6</v>
      </c>
      <c r="BK124" s="154"/>
      <c r="BL124" s="151">
        <v>1</v>
      </c>
      <c r="BM124" s="151">
        <v>2</v>
      </c>
      <c r="BN124" s="151">
        <v>6</v>
      </c>
      <c r="BO124" s="151">
        <v>6</v>
      </c>
      <c r="BP124" s="151"/>
      <c r="BQ124" s="153">
        <v>2</v>
      </c>
      <c r="BR124" s="154">
        <v>2</v>
      </c>
      <c r="BS124" s="154">
        <v>3</v>
      </c>
      <c r="BT124" s="155">
        <v>3</v>
      </c>
      <c r="BU124" s="154"/>
      <c r="BV124" s="151">
        <v>3</v>
      </c>
      <c r="BW124" s="151">
        <v>3</v>
      </c>
      <c r="BX124" s="151">
        <v>6</v>
      </c>
      <c r="BY124" s="151">
        <v>7</v>
      </c>
      <c r="BZ124" s="151"/>
      <c r="CA124" s="153">
        <v>2</v>
      </c>
      <c r="CB124" s="154">
        <v>2</v>
      </c>
      <c r="CC124" s="154">
        <v>4</v>
      </c>
      <c r="CD124" s="155">
        <v>4</v>
      </c>
      <c r="CE124" s="154"/>
      <c r="CF124" s="151">
        <v>4</v>
      </c>
      <c r="CG124" s="151">
        <v>4</v>
      </c>
      <c r="CH124" s="151">
        <v>4</v>
      </c>
      <c r="CI124" s="151">
        <v>4</v>
      </c>
      <c r="CJ124" s="156" t="s">
        <v>738</v>
      </c>
      <c r="CK124" s="154"/>
      <c r="CL124" s="151">
        <v>5</v>
      </c>
      <c r="CM124" s="151">
        <v>5</v>
      </c>
      <c r="CN124" s="151">
        <v>5</v>
      </c>
      <c r="CO124" s="151">
        <v>4</v>
      </c>
      <c r="CP124" s="151"/>
      <c r="CQ124" s="153">
        <v>2</v>
      </c>
      <c r="CR124" s="154">
        <v>2</v>
      </c>
      <c r="CS124" s="154">
        <v>2</v>
      </c>
      <c r="CT124" s="155">
        <v>4</v>
      </c>
      <c r="CU124" s="154"/>
      <c r="CV124" s="151">
        <v>5</v>
      </c>
      <c r="CW124" s="151">
        <v>5</v>
      </c>
      <c r="CX124" s="151">
        <v>5</v>
      </c>
      <c r="CY124" s="151">
        <v>5</v>
      </c>
      <c r="CZ124" s="145"/>
      <c r="DA124" s="153">
        <v>2</v>
      </c>
      <c r="DB124" s="154">
        <v>2</v>
      </c>
      <c r="DC124" s="154">
        <v>4</v>
      </c>
      <c r="DD124" s="155">
        <v>4</v>
      </c>
      <c r="DE124" s="154"/>
      <c r="DF124" s="151">
        <v>3</v>
      </c>
      <c r="DG124" s="151">
        <v>3</v>
      </c>
      <c r="DH124" s="151">
        <v>2</v>
      </c>
      <c r="DI124" s="151">
        <v>2</v>
      </c>
      <c r="DJ124" s="151"/>
      <c r="DK124" s="153">
        <v>4</v>
      </c>
      <c r="DL124" s="154">
        <v>3</v>
      </c>
      <c r="DM124" s="154">
        <v>2</v>
      </c>
      <c r="DN124" s="155">
        <v>2</v>
      </c>
      <c r="DO124" s="154"/>
      <c r="DP124" s="151">
        <v>4</v>
      </c>
      <c r="DQ124" s="151">
        <v>4</v>
      </c>
      <c r="DR124" s="151">
        <v>4</v>
      </c>
      <c r="DS124" s="151">
        <v>4</v>
      </c>
      <c r="DT124" s="151"/>
      <c r="DU124" s="153">
        <v>4</v>
      </c>
      <c r="DV124" s="154">
        <v>4</v>
      </c>
      <c r="DW124" s="155">
        <v>3</v>
      </c>
      <c r="DX124" s="151">
        <v>0</v>
      </c>
      <c r="DY124" s="156">
        <v>0</v>
      </c>
      <c r="DZ124" s="154"/>
      <c r="EA124" s="151">
        <v>2</v>
      </c>
      <c r="EB124" s="151">
        <v>3</v>
      </c>
      <c r="EC124" s="151">
        <v>4</v>
      </c>
      <c r="ED124" s="151"/>
      <c r="EE124" s="151">
        <v>0</v>
      </c>
      <c r="EF124" s="151"/>
      <c r="EG124" s="153">
        <v>2</v>
      </c>
      <c r="EH124" s="154">
        <v>3</v>
      </c>
      <c r="EI124" s="154">
        <v>4</v>
      </c>
      <c r="EJ124" s="148"/>
      <c r="EK124" s="155">
        <v>0</v>
      </c>
      <c r="EL124" s="154"/>
      <c r="EM124" s="151">
        <v>2</v>
      </c>
      <c r="EN124" s="151">
        <v>5</v>
      </c>
      <c r="EO124" s="151">
        <v>7</v>
      </c>
      <c r="EP124" s="145"/>
      <c r="EQ124" s="151">
        <v>0</v>
      </c>
      <c r="ER124" s="151"/>
      <c r="ES124" s="153">
        <v>2</v>
      </c>
      <c r="ET124" s="154">
        <v>5</v>
      </c>
      <c r="EU124" s="154">
        <v>7</v>
      </c>
      <c r="EV124" s="148"/>
      <c r="EW124" s="155">
        <v>0</v>
      </c>
      <c r="EX124" s="154"/>
      <c r="EY124" s="151">
        <v>2</v>
      </c>
      <c r="EZ124" s="151">
        <v>0</v>
      </c>
      <c r="FA124" s="151"/>
      <c r="FB124" s="153">
        <v>1</v>
      </c>
      <c r="FC124" s="154">
        <v>6</v>
      </c>
      <c r="FD124" s="154">
        <v>0</v>
      </c>
      <c r="FE124" s="154">
        <v>0</v>
      </c>
      <c r="FF124" s="154">
        <v>0</v>
      </c>
      <c r="FG124" s="154">
        <v>0</v>
      </c>
      <c r="FH124" s="154">
        <v>0</v>
      </c>
      <c r="FI124" s="154"/>
      <c r="FJ124" s="155">
        <v>0</v>
      </c>
      <c r="FK124" s="154"/>
      <c r="FL124" s="151">
        <v>1</v>
      </c>
      <c r="FM124" s="151">
        <v>2</v>
      </c>
      <c r="FN124" s="151">
        <v>4</v>
      </c>
      <c r="FO124" s="151">
        <v>6</v>
      </c>
      <c r="FP124" s="151">
        <v>7</v>
      </c>
      <c r="FQ124" s="151">
        <v>0</v>
      </c>
      <c r="FR124" s="151">
        <v>0</v>
      </c>
      <c r="FS124" s="151">
        <v>0</v>
      </c>
      <c r="FT124" s="151"/>
      <c r="FU124" s="151">
        <v>0</v>
      </c>
      <c r="FV124" s="151"/>
      <c r="FW124" s="153">
        <v>2</v>
      </c>
      <c r="FX124" s="155">
        <v>0</v>
      </c>
      <c r="FY124" s="154"/>
      <c r="FZ124" s="151">
        <v>5</v>
      </c>
      <c r="GA124" s="151">
        <v>0</v>
      </c>
      <c r="GB124" s="153">
        <v>1</v>
      </c>
      <c r="GC124" s="154">
        <v>0</v>
      </c>
      <c r="GD124" s="154">
        <v>0</v>
      </c>
      <c r="GE124" s="154">
        <v>0</v>
      </c>
      <c r="GF124" s="155">
        <v>0</v>
      </c>
      <c r="GG124" s="153">
        <v>13</v>
      </c>
      <c r="GH124" s="154">
        <v>2</v>
      </c>
      <c r="GI124" s="154">
        <v>0</v>
      </c>
      <c r="GJ124" s="155" t="s">
        <v>265</v>
      </c>
      <c r="GK124" s="151">
        <v>8</v>
      </c>
      <c r="GL124" s="151">
        <v>6</v>
      </c>
      <c r="GM124" s="151">
        <v>0</v>
      </c>
      <c r="GN124" s="151" t="s">
        <v>265</v>
      </c>
      <c r="GO124" s="153">
        <v>3</v>
      </c>
      <c r="GP124" s="155">
        <v>0</v>
      </c>
      <c r="GQ124" s="151">
        <v>1</v>
      </c>
      <c r="GR124" s="151">
        <v>0</v>
      </c>
      <c r="GS124" s="153">
        <v>3</v>
      </c>
      <c r="GT124" s="154">
        <v>2</v>
      </c>
      <c r="GU124" s="154">
        <v>4</v>
      </c>
      <c r="GV124" s="154">
        <v>6</v>
      </c>
      <c r="GW124" s="154">
        <v>8</v>
      </c>
      <c r="GX124" s="155">
        <v>0</v>
      </c>
      <c r="GY124" s="151">
        <v>0</v>
      </c>
      <c r="GZ124" s="153">
        <v>1</v>
      </c>
      <c r="HA124" s="154">
        <v>1</v>
      </c>
      <c r="HB124" s="154">
        <v>0</v>
      </c>
      <c r="HC124" s="154">
        <v>0</v>
      </c>
      <c r="HD124" s="155">
        <v>0</v>
      </c>
      <c r="HE124" s="151">
        <v>1</v>
      </c>
      <c r="HF124" s="151">
        <v>20</v>
      </c>
      <c r="HG124" s="151">
        <v>0</v>
      </c>
      <c r="HH124" s="151">
        <v>0</v>
      </c>
      <c r="HI124" s="151">
        <v>0</v>
      </c>
      <c r="HJ124" s="153">
        <v>2</v>
      </c>
      <c r="HK124" s="154">
        <v>0</v>
      </c>
      <c r="HL124" s="154">
        <v>0</v>
      </c>
      <c r="HM124" s="154">
        <v>0</v>
      </c>
      <c r="HN124" s="155">
        <v>0</v>
      </c>
      <c r="HO124" s="151">
        <v>1</v>
      </c>
      <c r="HP124" s="151">
        <v>3</v>
      </c>
      <c r="HQ124" s="151">
        <v>4</v>
      </c>
      <c r="HR124" s="151">
        <v>6</v>
      </c>
      <c r="HS124" s="151">
        <v>7</v>
      </c>
      <c r="HT124" s="151">
        <v>0</v>
      </c>
      <c r="HU124" s="151">
        <v>0</v>
      </c>
      <c r="HV124" s="151">
        <v>0</v>
      </c>
      <c r="HW124" s="156" t="s">
        <v>266</v>
      </c>
      <c r="HX124" s="151" t="s">
        <v>739</v>
      </c>
      <c r="HY124" s="153">
        <v>7</v>
      </c>
      <c r="HZ124" s="155" t="s">
        <v>740</v>
      </c>
    </row>
    <row r="125" spans="1:234" s="18" customFormat="1" x14ac:dyDescent="0.2">
      <c r="A125" s="151">
        <v>52</v>
      </c>
      <c r="B125" s="151"/>
      <c r="C125" s="146" t="s">
        <v>310</v>
      </c>
      <c r="D125" s="151">
        <v>7</v>
      </c>
      <c r="E125" s="151">
        <v>1</v>
      </c>
      <c r="F125" s="157" t="s">
        <v>737</v>
      </c>
      <c r="G125" s="151">
        <v>18</v>
      </c>
      <c r="H125" s="151"/>
      <c r="I125" s="152">
        <v>2</v>
      </c>
      <c r="J125" s="151"/>
      <c r="K125" s="153">
        <v>9</v>
      </c>
      <c r="L125" s="154">
        <v>7</v>
      </c>
      <c r="M125" s="154">
        <v>8</v>
      </c>
      <c r="N125" s="154">
        <v>5</v>
      </c>
      <c r="O125" s="154">
        <v>6</v>
      </c>
      <c r="P125" s="155">
        <v>4</v>
      </c>
      <c r="Q125" s="151"/>
      <c r="R125" s="151"/>
      <c r="S125" s="151"/>
      <c r="T125" s="153">
        <v>1</v>
      </c>
      <c r="U125" s="154">
        <v>1</v>
      </c>
      <c r="V125" s="155">
        <v>3</v>
      </c>
      <c r="W125" s="151">
        <v>5</v>
      </c>
      <c r="X125" s="151">
        <v>2</v>
      </c>
      <c r="Y125" s="151">
        <v>3</v>
      </c>
      <c r="Z125" s="153">
        <v>5</v>
      </c>
      <c r="AA125" s="154">
        <v>3</v>
      </c>
      <c r="AB125" s="155">
        <v>3</v>
      </c>
      <c r="AC125" s="151">
        <v>5</v>
      </c>
      <c r="AD125" s="151">
        <v>3</v>
      </c>
      <c r="AE125" s="151">
        <v>2</v>
      </c>
      <c r="AF125" s="153">
        <v>5</v>
      </c>
      <c r="AG125" s="154">
        <v>3</v>
      </c>
      <c r="AH125" s="155">
        <v>2</v>
      </c>
      <c r="AI125" s="151">
        <v>5</v>
      </c>
      <c r="AJ125" s="151">
        <v>2</v>
      </c>
      <c r="AK125" s="151">
        <v>2</v>
      </c>
      <c r="AL125" s="153">
        <v>1</v>
      </c>
      <c r="AM125" s="154">
        <v>1</v>
      </c>
      <c r="AN125" s="155">
        <v>1</v>
      </c>
      <c r="AO125" s="151">
        <v>1</v>
      </c>
      <c r="AP125" s="151">
        <v>1</v>
      </c>
      <c r="AQ125" s="151">
        <v>1</v>
      </c>
      <c r="AR125" s="153">
        <v>1</v>
      </c>
      <c r="AS125" s="154">
        <v>5</v>
      </c>
      <c r="AT125" s="155">
        <v>5</v>
      </c>
      <c r="AU125" s="151">
        <v>5</v>
      </c>
      <c r="AV125" s="151">
        <v>4</v>
      </c>
      <c r="AW125" s="151">
        <v>3</v>
      </c>
      <c r="AX125" s="153">
        <v>0</v>
      </c>
      <c r="AY125" s="154">
        <v>0</v>
      </c>
      <c r="AZ125" s="155">
        <v>0</v>
      </c>
      <c r="BA125" s="154"/>
      <c r="BB125" s="151">
        <v>2</v>
      </c>
      <c r="BC125" s="151">
        <v>3</v>
      </c>
      <c r="BD125" s="151">
        <v>3</v>
      </c>
      <c r="BE125" s="151">
        <v>4</v>
      </c>
      <c r="BF125" s="145"/>
      <c r="BG125" s="153">
        <v>6</v>
      </c>
      <c r="BH125" s="154">
        <v>4</v>
      </c>
      <c r="BI125" s="154">
        <v>4</v>
      </c>
      <c r="BJ125" s="155">
        <v>3</v>
      </c>
      <c r="BK125" s="154"/>
      <c r="BL125" s="151">
        <v>1</v>
      </c>
      <c r="BM125" s="151">
        <v>2</v>
      </c>
      <c r="BN125" s="151">
        <v>5</v>
      </c>
      <c r="BO125" s="151">
        <v>5</v>
      </c>
      <c r="BP125" s="151"/>
      <c r="BQ125" s="153">
        <v>0</v>
      </c>
      <c r="BR125" s="154">
        <v>1</v>
      </c>
      <c r="BS125" s="154">
        <v>2</v>
      </c>
      <c r="BT125" s="155">
        <v>2</v>
      </c>
      <c r="BU125" s="154"/>
      <c r="BV125" s="151">
        <v>2</v>
      </c>
      <c r="BW125" s="151">
        <v>2</v>
      </c>
      <c r="BX125" s="151">
        <v>3</v>
      </c>
      <c r="BY125" s="151">
        <v>6</v>
      </c>
      <c r="BZ125" s="151"/>
      <c r="CA125" s="153">
        <v>1</v>
      </c>
      <c r="CB125" s="154">
        <v>1</v>
      </c>
      <c r="CC125" s="154">
        <v>3</v>
      </c>
      <c r="CD125" s="155">
        <v>4</v>
      </c>
      <c r="CE125" s="154"/>
      <c r="CF125" s="151">
        <v>1</v>
      </c>
      <c r="CG125" s="151">
        <v>2</v>
      </c>
      <c r="CH125" s="151">
        <v>3</v>
      </c>
      <c r="CI125" s="151">
        <v>4</v>
      </c>
      <c r="CJ125" s="156" t="s">
        <v>741</v>
      </c>
      <c r="CK125" s="154"/>
      <c r="CL125" s="151">
        <v>1</v>
      </c>
      <c r="CM125" s="151">
        <v>2</v>
      </c>
      <c r="CN125" s="151">
        <v>2</v>
      </c>
      <c r="CO125" s="151">
        <v>4</v>
      </c>
      <c r="CP125" s="151"/>
      <c r="CQ125" s="153">
        <v>2</v>
      </c>
      <c r="CR125" s="154">
        <v>2</v>
      </c>
      <c r="CS125" s="154">
        <v>5</v>
      </c>
      <c r="CT125" s="155">
        <v>5</v>
      </c>
      <c r="CU125" s="154"/>
      <c r="CV125" s="151">
        <v>3</v>
      </c>
      <c r="CW125" s="151">
        <v>3</v>
      </c>
      <c r="CX125" s="151">
        <v>5</v>
      </c>
      <c r="CY125" s="151">
        <v>5</v>
      </c>
      <c r="CZ125" s="145"/>
      <c r="DA125" s="153">
        <v>5</v>
      </c>
      <c r="DB125" s="154">
        <v>5</v>
      </c>
      <c r="DC125" s="154">
        <v>5</v>
      </c>
      <c r="DD125" s="155">
        <v>5</v>
      </c>
      <c r="DE125" s="154"/>
      <c r="DF125" s="151">
        <v>2</v>
      </c>
      <c r="DG125" s="151">
        <v>2</v>
      </c>
      <c r="DH125" s="151">
        <v>4</v>
      </c>
      <c r="DI125" s="151">
        <v>4</v>
      </c>
      <c r="DJ125" s="151"/>
      <c r="DK125" s="153">
        <v>5</v>
      </c>
      <c r="DL125" s="154">
        <v>5</v>
      </c>
      <c r="DM125" s="154">
        <v>5</v>
      </c>
      <c r="DN125" s="155">
        <v>5</v>
      </c>
      <c r="DO125" s="154"/>
      <c r="DP125" s="151">
        <v>4</v>
      </c>
      <c r="DQ125" s="151">
        <v>4</v>
      </c>
      <c r="DR125" s="151">
        <v>4</v>
      </c>
      <c r="DS125" s="151">
        <v>4</v>
      </c>
      <c r="DT125" s="151"/>
      <c r="DU125" s="153">
        <v>4</v>
      </c>
      <c r="DV125" s="154">
        <v>4</v>
      </c>
      <c r="DW125" s="155">
        <v>3</v>
      </c>
      <c r="DX125" s="151" t="s">
        <v>742</v>
      </c>
      <c r="DY125" s="156" t="s">
        <v>743</v>
      </c>
      <c r="DZ125" s="154"/>
      <c r="EA125" s="151">
        <v>3</v>
      </c>
      <c r="EB125" s="151">
        <v>4</v>
      </c>
      <c r="EC125" s="151">
        <v>7</v>
      </c>
      <c r="ED125" s="151"/>
      <c r="EE125" s="151">
        <v>0</v>
      </c>
      <c r="EF125" s="151"/>
      <c r="EG125" s="153">
        <v>3</v>
      </c>
      <c r="EH125" s="154">
        <v>4</v>
      </c>
      <c r="EI125" s="154">
        <v>7</v>
      </c>
      <c r="EJ125" s="148"/>
      <c r="EK125" s="155">
        <v>0</v>
      </c>
      <c r="EL125" s="154"/>
      <c r="EM125" s="151">
        <v>3</v>
      </c>
      <c r="EN125" s="151">
        <v>4</v>
      </c>
      <c r="EO125" s="151">
        <v>7</v>
      </c>
      <c r="EP125" s="145"/>
      <c r="EQ125" s="151">
        <v>0</v>
      </c>
      <c r="ER125" s="151"/>
      <c r="ES125" s="153">
        <v>3</v>
      </c>
      <c r="ET125" s="154">
        <v>4</v>
      </c>
      <c r="EU125" s="154">
        <v>7</v>
      </c>
      <c r="EV125" s="148"/>
      <c r="EW125" s="155">
        <v>0</v>
      </c>
      <c r="EX125" s="154"/>
      <c r="EY125" s="151">
        <v>2</v>
      </c>
      <c r="EZ125" s="151">
        <v>0</v>
      </c>
      <c r="FA125" s="151"/>
      <c r="FB125" s="153">
        <v>1</v>
      </c>
      <c r="FC125" s="154">
        <v>3</v>
      </c>
      <c r="FD125" s="154">
        <v>6</v>
      </c>
      <c r="FE125" s="154">
        <v>0</v>
      </c>
      <c r="FF125" s="154">
        <v>0</v>
      </c>
      <c r="FG125" s="154">
        <v>0</v>
      </c>
      <c r="FH125" s="154">
        <v>0</v>
      </c>
      <c r="FI125" s="154"/>
      <c r="FJ125" s="155">
        <v>0</v>
      </c>
      <c r="FK125" s="154"/>
      <c r="FL125" s="151">
        <v>1</v>
      </c>
      <c r="FM125" s="151">
        <v>2</v>
      </c>
      <c r="FN125" s="151">
        <v>3</v>
      </c>
      <c r="FO125" s="151">
        <v>4</v>
      </c>
      <c r="FP125" s="151">
        <v>5</v>
      </c>
      <c r="FQ125" s="151">
        <v>0</v>
      </c>
      <c r="FR125" s="151">
        <v>0</v>
      </c>
      <c r="FS125" s="151">
        <v>0</v>
      </c>
      <c r="FT125" s="151"/>
      <c r="FU125" s="151">
        <v>0</v>
      </c>
      <c r="FV125" s="151"/>
      <c r="FW125" s="153">
        <v>1</v>
      </c>
      <c r="FX125" s="155" t="s">
        <v>744</v>
      </c>
      <c r="FY125" s="154"/>
      <c r="FZ125" s="151">
        <v>5</v>
      </c>
      <c r="GA125" s="151">
        <v>0</v>
      </c>
      <c r="GB125" s="153">
        <v>1</v>
      </c>
      <c r="GC125" s="154">
        <v>0</v>
      </c>
      <c r="GD125" s="154">
        <v>0</v>
      </c>
      <c r="GE125" s="154">
        <v>0</v>
      </c>
      <c r="GF125" s="155">
        <v>0</v>
      </c>
      <c r="GG125" s="153">
        <v>5</v>
      </c>
      <c r="GH125" s="154">
        <v>4</v>
      </c>
      <c r="GI125" s="154">
        <v>0</v>
      </c>
      <c r="GJ125" s="155" t="s">
        <v>285</v>
      </c>
      <c r="GK125" s="151">
        <v>6</v>
      </c>
      <c r="GL125" s="151">
        <v>4</v>
      </c>
      <c r="GM125" s="151">
        <v>0</v>
      </c>
      <c r="GN125" s="151" t="s">
        <v>285</v>
      </c>
      <c r="GO125" s="153">
        <v>3</v>
      </c>
      <c r="GP125" s="155">
        <v>0</v>
      </c>
      <c r="GQ125" s="151">
        <v>4</v>
      </c>
      <c r="GR125" s="151" t="s">
        <v>745</v>
      </c>
      <c r="GS125" s="153">
        <v>3</v>
      </c>
      <c r="GT125" s="154">
        <v>5</v>
      </c>
      <c r="GU125" s="154">
        <v>1</v>
      </c>
      <c r="GV125" s="154">
        <v>6</v>
      </c>
      <c r="GW125" s="154">
        <v>4</v>
      </c>
      <c r="GX125" s="155">
        <v>0</v>
      </c>
      <c r="GY125" s="151" t="s">
        <v>266</v>
      </c>
      <c r="GZ125" s="153">
        <v>0</v>
      </c>
      <c r="HA125" s="154">
        <v>0</v>
      </c>
      <c r="HB125" s="154">
        <v>0</v>
      </c>
      <c r="HC125" s="154">
        <v>0</v>
      </c>
      <c r="HD125" s="155">
        <v>0</v>
      </c>
      <c r="HE125" s="151">
        <v>0</v>
      </c>
      <c r="HF125" s="151">
        <v>0</v>
      </c>
      <c r="HG125" s="151">
        <v>0</v>
      </c>
      <c r="HH125" s="151">
        <v>0</v>
      </c>
      <c r="HI125" s="151">
        <v>0</v>
      </c>
      <c r="HJ125" s="153">
        <v>0</v>
      </c>
      <c r="HK125" s="154">
        <v>0</v>
      </c>
      <c r="HL125" s="154">
        <v>0</v>
      </c>
      <c r="HM125" s="154">
        <v>0</v>
      </c>
      <c r="HN125" s="155">
        <v>0</v>
      </c>
      <c r="HO125" s="151">
        <v>3</v>
      </c>
      <c r="HP125" s="151">
        <v>4</v>
      </c>
      <c r="HQ125" s="151">
        <v>5</v>
      </c>
      <c r="HR125" s="151">
        <v>6</v>
      </c>
      <c r="HS125" s="151">
        <v>0</v>
      </c>
      <c r="HT125" s="151">
        <v>0</v>
      </c>
      <c r="HU125" s="151">
        <v>0</v>
      </c>
      <c r="HV125" s="151">
        <v>0</v>
      </c>
      <c r="HW125" s="156" t="s">
        <v>266</v>
      </c>
      <c r="HX125" s="151" t="s">
        <v>746</v>
      </c>
      <c r="HY125" s="153">
        <v>6</v>
      </c>
      <c r="HZ125" s="155" t="s">
        <v>747</v>
      </c>
    </row>
    <row r="126" spans="1:234" s="18" customFormat="1" x14ac:dyDescent="0.2">
      <c r="A126" s="145">
        <v>53</v>
      </c>
      <c r="B126" s="151"/>
      <c r="C126" s="146" t="s">
        <v>310</v>
      </c>
      <c r="D126" s="151">
        <v>4</v>
      </c>
      <c r="E126" s="151">
        <v>1</v>
      </c>
      <c r="F126" s="145" t="s">
        <v>748</v>
      </c>
      <c r="G126" s="151">
        <v>20</v>
      </c>
      <c r="H126" s="151"/>
      <c r="I126" s="152">
        <v>2</v>
      </c>
      <c r="J126" s="151"/>
      <c r="K126" s="153">
        <v>7</v>
      </c>
      <c r="L126" s="154">
        <v>11</v>
      </c>
      <c r="M126" s="154">
        <v>5</v>
      </c>
      <c r="N126" s="154">
        <v>1</v>
      </c>
      <c r="O126" s="154">
        <v>9</v>
      </c>
      <c r="P126" s="155">
        <v>6</v>
      </c>
      <c r="Q126" s="151" t="s">
        <v>749</v>
      </c>
      <c r="R126" s="151"/>
      <c r="S126" s="151"/>
      <c r="T126" s="153">
        <v>1</v>
      </c>
      <c r="U126" s="154">
        <v>2</v>
      </c>
      <c r="V126" s="155">
        <v>3</v>
      </c>
      <c r="W126" s="151">
        <v>4</v>
      </c>
      <c r="X126" s="151">
        <v>1</v>
      </c>
      <c r="Y126" s="151">
        <v>3</v>
      </c>
      <c r="Z126" s="153">
        <v>4</v>
      </c>
      <c r="AA126" s="154">
        <v>2</v>
      </c>
      <c r="AB126" s="155">
        <v>1</v>
      </c>
      <c r="AC126" s="151">
        <v>4</v>
      </c>
      <c r="AD126" s="151">
        <v>2</v>
      </c>
      <c r="AE126" s="151">
        <v>1</v>
      </c>
      <c r="AF126" s="153">
        <v>4</v>
      </c>
      <c r="AG126" s="154">
        <v>2</v>
      </c>
      <c r="AH126" s="155">
        <v>1</v>
      </c>
      <c r="AI126" s="151">
        <v>4</v>
      </c>
      <c r="AJ126" s="151">
        <v>3</v>
      </c>
      <c r="AK126" s="151">
        <v>1</v>
      </c>
      <c r="AL126" s="153">
        <v>3</v>
      </c>
      <c r="AM126" s="154">
        <v>2</v>
      </c>
      <c r="AN126" s="155">
        <v>1</v>
      </c>
      <c r="AO126" s="151">
        <v>1</v>
      </c>
      <c r="AP126" s="151">
        <v>2</v>
      </c>
      <c r="AQ126" s="151">
        <v>3</v>
      </c>
      <c r="AR126" s="153">
        <v>1</v>
      </c>
      <c r="AS126" s="154">
        <v>2</v>
      </c>
      <c r="AT126" s="155">
        <v>3</v>
      </c>
      <c r="AU126" s="151">
        <v>4</v>
      </c>
      <c r="AV126" s="151">
        <v>3</v>
      </c>
      <c r="AW126" s="151">
        <v>2</v>
      </c>
      <c r="AX126" s="153" t="s">
        <v>750</v>
      </c>
      <c r="AY126" s="154">
        <v>0</v>
      </c>
      <c r="AZ126" s="155" t="s">
        <v>751</v>
      </c>
      <c r="BA126" s="154"/>
      <c r="BB126" s="151">
        <v>2</v>
      </c>
      <c r="BC126" s="151">
        <v>4</v>
      </c>
      <c r="BD126" s="151">
        <v>4</v>
      </c>
      <c r="BE126" s="151">
        <v>4</v>
      </c>
      <c r="BF126" s="145"/>
      <c r="BG126" s="153">
        <v>11</v>
      </c>
      <c r="BH126" s="154">
        <v>9</v>
      </c>
      <c r="BI126" s="154">
        <v>8</v>
      </c>
      <c r="BJ126" s="155">
        <v>6</v>
      </c>
      <c r="BK126" s="154"/>
      <c r="BL126" s="151">
        <v>2</v>
      </c>
      <c r="BM126" s="151">
        <v>3</v>
      </c>
      <c r="BN126" s="151">
        <v>5</v>
      </c>
      <c r="BO126" s="151">
        <v>5</v>
      </c>
      <c r="BP126" s="151"/>
      <c r="BQ126" s="153">
        <v>2</v>
      </c>
      <c r="BR126" s="154">
        <v>2</v>
      </c>
      <c r="BS126" s="154">
        <v>3</v>
      </c>
      <c r="BT126" s="155">
        <v>3</v>
      </c>
      <c r="BU126" s="154"/>
      <c r="BV126" s="151">
        <v>3</v>
      </c>
      <c r="BW126" s="151">
        <v>3</v>
      </c>
      <c r="BX126" s="151">
        <v>4</v>
      </c>
      <c r="BY126" s="151">
        <v>4</v>
      </c>
      <c r="BZ126" s="151"/>
      <c r="CA126" s="153">
        <v>2</v>
      </c>
      <c r="CB126" s="154">
        <v>2</v>
      </c>
      <c r="CC126" s="154">
        <v>2</v>
      </c>
      <c r="CD126" s="155">
        <v>2</v>
      </c>
      <c r="CE126" s="154"/>
      <c r="CF126" s="151">
        <v>2</v>
      </c>
      <c r="CG126" s="151">
        <v>2</v>
      </c>
      <c r="CH126" s="151">
        <v>4</v>
      </c>
      <c r="CI126" s="151">
        <v>4</v>
      </c>
      <c r="CJ126" s="156" t="s">
        <v>752</v>
      </c>
      <c r="CK126" s="154"/>
      <c r="CL126" s="151">
        <v>1</v>
      </c>
      <c r="CM126" s="151">
        <v>1</v>
      </c>
      <c r="CN126" s="151">
        <v>5</v>
      </c>
      <c r="CO126" s="151">
        <v>4</v>
      </c>
      <c r="CP126" s="151"/>
      <c r="CQ126" s="153">
        <v>2</v>
      </c>
      <c r="CR126" s="154">
        <v>2</v>
      </c>
      <c r="CS126" s="154">
        <v>2</v>
      </c>
      <c r="CT126" s="155">
        <v>2</v>
      </c>
      <c r="CU126" s="154"/>
      <c r="CV126" s="151">
        <v>2</v>
      </c>
      <c r="CW126" s="151">
        <v>2</v>
      </c>
      <c r="CX126" s="151">
        <v>4</v>
      </c>
      <c r="CY126" s="151">
        <v>5</v>
      </c>
      <c r="CZ126" s="145"/>
      <c r="DA126" s="153">
        <v>2</v>
      </c>
      <c r="DB126" s="154">
        <v>2</v>
      </c>
      <c r="DC126" s="154">
        <v>4</v>
      </c>
      <c r="DD126" s="155">
        <v>5</v>
      </c>
      <c r="DE126" s="154"/>
      <c r="DF126" s="151">
        <v>3</v>
      </c>
      <c r="DG126" s="151">
        <v>3</v>
      </c>
      <c r="DH126" s="151">
        <v>2</v>
      </c>
      <c r="DI126" s="151">
        <v>2</v>
      </c>
      <c r="DJ126" s="151"/>
      <c r="DK126" s="153">
        <v>3</v>
      </c>
      <c r="DL126" s="154">
        <v>2</v>
      </c>
      <c r="DM126" s="154">
        <v>2</v>
      </c>
      <c r="DN126" s="155">
        <v>2</v>
      </c>
      <c r="DO126" s="154"/>
      <c r="DP126" s="151">
        <v>2</v>
      </c>
      <c r="DQ126" s="151">
        <v>2</v>
      </c>
      <c r="DR126" s="151">
        <v>2</v>
      </c>
      <c r="DS126" s="151">
        <v>2</v>
      </c>
      <c r="DT126" s="151"/>
      <c r="DU126" s="153">
        <v>4</v>
      </c>
      <c r="DV126" s="154">
        <v>3</v>
      </c>
      <c r="DW126" s="155">
        <v>3</v>
      </c>
      <c r="DX126" s="151" t="s">
        <v>753</v>
      </c>
      <c r="DY126" s="156" t="s">
        <v>754</v>
      </c>
      <c r="DZ126" s="154"/>
      <c r="EA126" s="151">
        <v>2</v>
      </c>
      <c r="EB126" s="151">
        <v>4</v>
      </c>
      <c r="EC126" s="151">
        <v>5</v>
      </c>
      <c r="ED126" s="151"/>
      <c r="EE126" s="151">
        <v>0</v>
      </c>
      <c r="EF126" s="151"/>
      <c r="EG126" s="153">
        <v>2</v>
      </c>
      <c r="EH126" s="154">
        <v>4</v>
      </c>
      <c r="EI126" s="154">
        <v>5</v>
      </c>
      <c r="EJ126" s="148"/>
      <c r="EK126" s="155">
        <v>0</v>
      </c>
      <c r="EL126" s="154"/>
      <c r="EM126" s="151">
        <v>2</v>
      </c>
      <c r="EN126" s="151">
        <v>4</v>
      </c>
      <c r="EO126" s="151">
        <v>5</v>
      </c>
      <c r="EP126" s="145"/>
      <c r="EQ126" s="151">
        <v>0</v>
      </c>
      <c r="ER126" s="151"/>
      <c r="ES126" s="153">
        <v>2</v>
      </c>
      <c r="ET126" s="154">
        <v>4</v>
      </c>
      <c r="EU126" s="154">
        <v>5</v>
      </c>
      <c r="EV126" s="148"/>
      <c r="EW126" s="155">
        <v>0</v>
      </c>
      <c r="EX126" s="154"/>
      <c r="EY126" s="151">
        <v>3</v>
      </c>
      <c r="EZ126" s="151">
        <v>0</v>
      </c>
      <c r="FA126" s="151"/>
      <c r="FB126" s="153">
        <v>1</v>
      </c>
      <c r="FC126" s="154">
        <v>3</v>
      </c>
      <c r="FD126" s="154">
        <v>6</v>
      </c>
      <c r="FE126" s="154">
        <v>0</v>
      </c>
      <c r="FF126" s="154">
        <v>0</v>
      </c>
      <c r="FG126" s="154">
        <v>0</v>
      </c>
      <c r="FH126" s="154">
        <v>0</v>
      </c>
      <c r="FI126" s="154"/>
      <c r="FJ126" s="155">
        <v>0</v>
      </c>
      <c r="FK126" s="154"/>
      <c r="FL126" s="151">
        <v>1</v>
      </c>
      <c r="FM126" s="151">
        <v>2</v>
      </c>
      <c r="FN126" s="151">
        <v>4</v>
      </c>
      <c r="FO126" s="151">
        <v>0</v>
      </c>
      <c r="FP126" s="151">
        <v>0</v>
      </c>
      <c r="FQ126" s="151">
        <v>0</v>
      </c>
      <c r="FR126" s="151">
        <v>0</v>
      </c>
      <c r="FS126" s="151">
        <v>0</v>
      </c>
      <c r="FT126" s="151"/>
      <c r="FU126" s="151">
        <v>0</v>
      </c>
      <c r="FV126" s="151"/>
      <c r="FW126" s="153">
        <v>1</v>
      </c>
      <c r="FX126" s="155" t="s">
        <v>755</v>
      </c>
      <c r="FY126" s="154"/>
      <c r="FZ126" s="151">
        <v>5</v>
      </c>
      <c r="GA126" s="151">
        <v>0</v>
      </c>
      <c r="GB126" s="153">
        <v>1</v>
      </c>
      <c r="GC126" s="154">
        <v>0</v>
      </c>
      <c r="GD126" s="154">
        <v>0</v>
      </c>
      <c r="GE126" s="154">
        <v>0</v>
      </c>
      <c r="GF126" s="155">
        <v>0</v>
      </c>
      <c r="GG126" s="153">
        <v>6</v>
      </c>
      <c r="GH126" s="154">
        <v>2</v>
      </c>
      <c r="GI126" s="154">
        <v>0</v>
      </c>
      <c r="GJ126" s="155" t="s">
        <v>265</v>
      </c>
      <c r="GK126" s="151">
        <v>8</v>
      </c>
      <c r="GL126" s="151">
        <v>2</v>
      </c>
      <c r="GM126" s="151">
        <v>0</v>
      </c>
      <c r="GN126" s="151" t="s">
        <v>265</v>
      </c>
      <c r="GO126" s="153">
        <v>2</v>
      </c>
      <c r="GP126" s="155">
        <v>0</v>
      </c>
      <c r="GQ126" s="151">
        <v>1</v>
      </c>
      <c r="GR126" s="151">
        <v>0</v>
      </c>
      <c r="GS126" s="153">
        <v>3</v>
      </c>
      <c r="GT126" s="154">
        <v>6</v>
      </c>
      <c r="GU126" s="154">
        <v>1</v>
      </c>
      <c r="GV126" s="154">
        <v>8</v>
      </c>
      <c r="GW126" s="154">
        <v>4</v>
      </c>
      <c r="GX126" s="155">
        <v>0</v>
      </c>
      <c r="GY126" s="151">
        <v>0</v>
      </c>
      <c r="GZ126" s="153">
        <v>0</v>
      </c>
      <c r="HA126" s="154">
        <v>0</v>
      </c>
      <c r="HB126" s="154">
        <v>0</v>
      </c>
      <c r="HC126" s="154">
        <v>0</v>
      </c>
      <c r="HD126" s="155">
        <v>0</v>
      </c>
      <c r="HE126" s="151">
        <v>0</v>
      </c>
      <c r="HF126" s="151">
        <v>0</v>
      </c>
      <c r="HG126" s="151">
        <v>0</v>
      </c>
      <c r="HH126" s="151">
        <v>0</v>
      </c>
      <c r="HI126" s="151" t="s">
        <v>756</v>
      </c>
      <c r="HJ126" s="153">
        <v>0</v>
      </c>
      <c r="HK126" s="154">
        <v>0</v>
      </c>
      <c r="HL126" s="154">
        <v>0</v>
      </c>
      <c r="HM126" s="154">
        <v>0</v>
      </c>
      <c r="HN126" s="155">
        <v>0</v>
      </c>
      <c r="HO126" s="151">
        <v>1</v>
      </c>
      <c r="HP126" s="151">
        <v>3</v>
      </c>
      <c r="HQ126" s="151">
        <v>5</v>
      </c>
      <c r="HR126" s="151">
        <v>6</v>
      </c>
      <c r="HS126" s="151">
        <v>0</v>
      </c>
      <c r="HT126" s="151">
        <v>0</v>
      </c>
      <c r="HU126" s="151">
        <v>0</v>
      </c>
      <c r="HV126" s="151">
        <v>0</v>
      </c>
      <c r="HW126" s="156" t="s">
        <v>757</v>
      </c>
      <c r="HX126" s="151" t="s">
        <v>758</v>
      </c>
      <c r="HY126" s="153">
        <v>11</v>
      </c>
      <c r="HZ126" s="155" t="s">
        <v>759</v>
      </c>
    </row>
    <row r="127" spans="1:234" x14ac:dyDescent="0.2">
      <c r="A127" s="151">
        <v>54</v>
      </c>
      <c r="B127" s="151"/>
      <c r="C127" s="146" t="s">
        <v>675</v>
      </c>
      <c r="D127" s="151">
        <v>4</v>
      </c>
      <c r="E127" s="151">
        <v>1</v>
      </c>
      <c r="F127" s="145" t="s">
        <v>748</v>
      </c>
      <c r="G127" s="151">
        <v>20</v>
      </c>
      <c r="H127" s="151"/>
      <c r="I127" s="152">
        <v>1</v>
      </c>
      <c r="J127" s="151"/>
      <c r="K127" s="153">
        <v>8</v>
      </c>
      <c r="L127" s="154">
        <v>4</v>
      </c>
      <c r="M127" s="154">
        <v>3</v>
      </c>
      <c r="N127" s="154">
        <v>6</v>
      </c>
      <c r="O127" s="154">
        <v>11</v>
      </c>
      <c r="P127" s="155">
        <v>1</v>
      </c>
      <c r="Q127" s="151"/>
      <c r="R127" s="151"/>
      <c r="S127" s="151"/>
      <c r="T127" s="153">
        <v>1</v>
      </c>
      <c r="U127" s="154">
        <v>1</v>
      </c>
      <c r="V127" s="155">
        <v>2</v>
      </c>
      <c r="W127" s="151">
        <v>1</v>
      </c>
      <c r="X127" s="151">
        <v>2</v>
      </c>
      <c r="Y127" s="151">
        <v>2</v>
      </c>
      <c r="Z127" s="153">
        <v>2</v>
      </c>
      <c r="AA127" s="154">
        <v>2</v>
      </c>
      <c r="AB127" s="155">
        <v>1</v>
      </c>
      <c r="AC127" s="151">
        <v>3</v>
      </c>
      <c r="AD127" s="151">
        <v>2</v>
      </c>
      <c r="AE127" s="151">
        <v>1</v>
      </c>
      <c r="AF127" s="153">
        <v>1</v>
      </c>
      <c r="AG127" s="154">
        <v>1</v>
      </c>
      <c r="AH127" s="155">
        <v>1</v>
      </c>
      <c r="AI127" s="151">
        <v>2</v>
      </c>
      <c r="AJ127" s="151">
        <v>1</v>
      </c>
      <c r="AK127" s="151">
        <v>1</v>
      </c>
      <c r="AL127" s="153">
        <v>1</v>
      </c>
      <c r="AM127" s="154">
        <v>1</v>
      </c>
      <c r="AN127" s="155">
        <v>1</v>
      </c>
      <c r="AO127" s="151">
        <v>1</v>
      </c>
      <c r="AP127" s="151">
        <v>1</v>
      </c>
      <c r="AQ127" s="151">
        <v>1</v>
      </c>
      <c r="AR127" s="153">
        <v>2</v>
      </c>
      <c r="AS127" s="154">
        <v>2</v>
      </c>
      <c r="AT127" s="155">
        <v>2</v>
      </c>
      <c r="AU127" s="151">
        <v>4</v>
      </c>
      <c r="AV127" s="151">
        <v>4</v>
      </c>
      <c r="AW127" s="151">
        <v>4</v>
      </c>
      <c r="AX127" s="153" t="s">
        <v>760</v>
      </c>
      <c r="AY127" s="154" t="s">
        <v>760</v>
      </c>
      <c r="AZ127" s="155" t="s">
        <v>760</v>
      </c>
      <c r="BA127" s="154"/>
      <c r="BB127" s="151">
        <v>2</v>
      </c>
      <c r="BC127" s="151">
        <v>2</v>
      </c>
      <c r="BD127" s="151">
        <v>3</v>
      </c>
      <c r="BE127" s="151">
        <v>3</v>
      </c>
      <c r="BF127" s="145"/>
      <c r="BG127" s="153">
        <v>4</v>
      </c>
      <c r="BH127" s="154">
        <v>4</v>
      </c>
      <c r="BI127" s="154">
        <v>3</v>
      </c>
      <c r="BJ127" s="155">
        <v>3</v>
      </c>
      <c r="BK127" s="154"/>
      <c r="BL127" s="151">
        <v>3</v>
      </c>
      <c r="BM127" s="151">
        <v>3</v>
      </c>
      <c r="BN127" s="151">
        <v>6</v>
      </c>
      <c r="BO127" s="151">
        <v>6</v>
      </c>
      <c r="BP127" s="151"/>
      <c r="BQ127" s="153">
        <v>1</v>
      </c>
      <c r="BR127" s="154">
        <v>1</v>
      </c>
      <c r="BS127" s="154">
        <v>3</v>
      </c>
      <c r="BT127" s="155">
        <v>3</v>
      </c>
      <c r="BU127" s="154"/>
      <c r="BV127" s="151">
        <v>0</v>
      </c>
      <c r="BW127" s="151">
        <v>0</v>
      </c>
      <c r="BX127" s="151">
        <v>4</v>
      </c>
      <c r="BY127" s="151">
        <v>4</v>
      </c>
      <c r="BZ127" s="151"/>
      <c r="CA127" s="153">
        <v>1</v>
      </c>
      <c r="CB127" s="154">
        <v>2</v>
      </c>
      <c r="CC127" s="154">
        <v>4</v>
      </c>
      <c r="CD127" s="155">
        <v>4</v>
      </c>
      <c r="CE127" s="154"/>
      <c r="CF127" s="151">
        <v>1</v>
      </c>
      <c r="CG127" s="151">
        <v>2</v>
      </c>
      <c r="CH127" s="151">
        <v>4</v>
      </c>
      <c r="CI127" s="151">
        <v>4</v>
      </c>
      <c r="CJ127" s="156" t="s">
        <v>761</v>
      </c>
      <c r="CK127" s="154"/>
      <c r="CL127" s="151">
        <v>2</v>
      </c>
      <c r="CM127" s="151">
        <v>2</v>
      </c>
      <c r="CN127" s="151">
        <v>2</v>
      </c>
      <c r="CO127" s="151">
        <v>4</v>
      </c>
      <c r="CP127" s="151"/>
      <c r="CQ127" s="153">
        <v>4</v>
      </c>
      <c r="CR127" s="154">
        <v>4</v>
      </c>
      <c r="CS127" s="154">
        <v>4</v>
      </c>
      <c r="CT127" s="155">
        <v>4</v>
      </c>
      <c r="CU127" s="154"/>
      <c r="CV127" s="151">
        <v>4</v>
      </c>
      <c r="CW127" s="151">
        <v>4</v>
      </c>
      <c r="CX127" s="151">
        <v>4</v>
      </c>
      <c r="CY127" s="151">
        <v>4</v>
      </c>
      <c r="CZ127" s="145"/>
      <c r="DA127" s="153">
        <v>4</v>
      </c>
      <c r="DB127" s="154">
        <v>4</v>
      </c>
      <c r="DC127" s="154">
        <v>4</v>
      </c>
      <c r="DD127" s="155">
        <v>4</v>
      </c>
      <c r="DE127" s="154"/>
      <c r="DF127" s="151">
        <v>2</v>
      </c>
      <c r="DG127" s="151">
        <v>2</v>
      </c>
      <c r="DH127" s="151">
        <v>2</v>
      </c>
      <c r="DI127" s="151">
        <v>2</v>
      </c>
      <c r="DJ127" s="151"/>
      <c r="DK127" s="153">
        <v>3</v>
      </c>
      <c r="DL127" s="154">
        <v>3</v>
      </c>
      <c r="DM127" s="154">
        <v>2</v>
      </c>
      <c r="DN127" s="155">
        <v>2</v>
      </c>
      <c r="DO127" s="154"/>
      <c r="DP127" s="151">
        <v>2</v>
      </c>
      <c r="DQ127" s="151">
        <v>2</v>
      </c>
      <c r="DR127" s="151">
        <v>3</v>
      </c>
      <c r="DS127" s="151">
        <v>3</v>
      </c>
      <c r="DT127" s="151"/>
      <c r="DU127" s="153">
        <v>3</v>
      </c>
      <c r="DV127" s="154">
        <v>3</v>
      </c>
      <c r="DW127" s="155">
        <v>3</v>
      </c>
      <c r="DX127" s="151" t="s">
        <v>762</v>
      </c>
      <c r="DY127" s="156" t="s">
        <v>763</v>
      </c>
      <c r="DZ127" s="154"/>
      <c r="EA127" s="151">
        <v>1</v>
      </c>
      <c r="EB127" s="151">
        <v>4</v>
      </c>
      <c r="EC127" s="151">
        <v>5</v>
      </c>
      <c r="ED127" s="151"/>
      <c r="EE127" s="151">
        <v>0</v>
      </c>
      <c r="EF127" s="151"/>
      <c r="EG127" s="153">
        <v>1</v>
      </c>
      <c r="EH127" s="154">
        <v>4</v>
      </c>
      <c r="EI127" s="154">
        <v>5</v>
      </c>
      <c r="EJ127" s="148"/>
      <c r="EK127" s="155">
        <v>0</v>
      </c>
      <c r="EL127" s="154"/>
      <c r="EM127" s="151">
        <v>1</v>
      </c>
      <c r="EN127" s="151">
        <v>5</v>
      </c>
      <c r="EO127" s="151">
        <v>8</v>
      </c>
      <c r="EP127" s="145"/>
      <c r="EQ127" s="151">
        <v>0</v>
      </c>
      <c r="ER127" s="151"/>
      <c r="ES127" s="153">
        <v>1</v>
      </c>
      <c r="ET127" s="154">
        <v>5</v>
      </c>
      <c r="EU127" s="154">
        <v>8</v>
      </c>
      <c r="EV127" s="148"/>
      <c r="EW127" s="155">
        <v>0</v>
      </c>
      <c r="EX127" s="154"/>
      <c r="EY127" s="151">
        <v>2</v>
      </c>
      <c r="EZ127" s="151">
        <v>0</v>
      </c>
      <c r="FA127" s="151"/>
      <c r="FB127" s="153">
        <v>1</v>
      </c>
      <c r="FC127" s="154">
        <v>3</v>
      </c>
      <c r="FD127" s="154">
        <v>4</v>
      </c>
      <c r="FE127" s="154">
        <v>0</v>
      </c>
      <c r="FF127" s="154">
        <v>0</v>
      </c>
      <c r="FG127" s="154">
        <v>0</v>
      </c>
      <c r="FH127" s="154">
        <v>0</v>
      </c>
      <c r="FI127" s="154"/>
      <c r="FJ127" s="155">
        <v>0</v>
      </c>
      <c r="FK127" s="154"/>
      <c r="FL127" s="151">
        <v>1</v>
      </c>
      <c r="FM127" s="151">
        <v>2</v>
      </c>
      <c r="FN127" s="151">
        <v>3</v>
      </c>
      <c r="FO127" s="151">
        <v>4</v>
      </c>
      <c r="FP127" s="151">
        <v>7</v>
      </c>
      <c r="FQ127" s="151">
        <v>0</v>
      </c>
      <c r="FR127" s="151">
        <v>0</v>
      </c>
      <c r="FS127" s="151">
        <v>0</v>
      </c>
      <c r="FT127" s="151"/>
      <c r="FU127" s="151">
        <v>0</v>
      </c>
      <c r="FV127" s="151"/>
      <c r="FW127" s="153">
        <v>3</v>
      </c>
      <c r="FX127" s="155">
        <v>0</v>
      </c>
      <c r="FY127" s="154"/>
      <c r="FZ127" s="151">
        <v>5</v>
      </c>
      <c r="GA127" s="151">
        <v>0</v>
      </c>
      <c r="GB127" s="153">
        <v>1</v>
      </c>
      <c r="GC127" s="154">
        <v>0</v>
      </c>
      <c r="GD127" s="154">
        <v>0</v>
      </c>
      <c r="GE127" s="154">
        <v>0</v>
      </c>
      <c r="GF127" s="155">
        <v>0</v>
      </c>
      <c r="GG127" s="153">
        <v>5</v>
      </c>
      <c r="GH127" s="154">
        <v>0</v>
      </c>
      <c r="GI127" s="154">
        <v>0</v>
      </c>
      <c r="GJ127" s="155" t="s">
        <v>265</v>
      </c>
      <c r="GK127" s="151">
        <v>8</v>
      </c>
      <c r="GL127" s="151">
        <v>2</v>
      </c>
      <c r="GM127" s="151">
        <v>0</v>
      </c>
      <c r="GN127" s="151" t="s">
        <v>265</v>
      </c>
      <c r="GO127" s="153">
        <v>1</v>
      </c>
      <c r="GP127" s="155">
        <v>0</v>
      </c>
      <c r="GQ127" s="151">
        <v>0</v>
      </c>
      <c r="GR127" s="151" t="s">
        <v>764</v>
      </c>
      <c r="GS127" s="153">
        <v>2</v>
      </c>
      <c r="GT127" s="154">
        <v>4</v>
      </c>
      <c r="GU127" s="154">
        <v>3</v>
      </c>
      <c r="GV127" s="154">
        <v>6</v>
      </c>
      <c r="GW127" s="154">
        <v>8</v>
      </c>
      <c r="GX127" s="155">
        <v>0</v>
      </c>
      <c r="GY127" s="151" t="s">
        <v>267</v>
      </c>
      <c r="GZ127" s="153">
        <v>0</v>
      </c>
      <c r="HA127" s="154">
        <v>0</v>
      </c>
      <c r="HB127" s="154">
        <v>0</v>
      </c>
      <c r="HC127" s="154">
        <v>0</v>
      </c>
      <c r="HD127" s="155" t="s">
        <v>765</v>
      </c>
      <c r="HE127" s="151">
        <v>0</v>
      </c>
      <c r="HF127" s="151">
        <v>0</v>
      </c>
      <c r="HG127" s="151">
        <v>0</v>
      </c>
      <c r="HH127" s="151">
        <v>0</v>
      </c>
      <c r="HI127" s="151" t="s">
        <v>766</v>
      </c>
      <c r="HJ127" s="153">
        <v>0</v>
      </c>
      <c r="HK127" s="154">
        <v>0</v>
      </c>
      <c r="HL127" s="154">
        <v>0</v>
      </c>
      <c r="HM127" s="154">
        <v>0</v>
      </c>
      <c r="HN127" s="155" t="s">
        <v>767</v>
      </c>
      <c r="HO127" s="151">
        <v>1</v>
      </c>
      <c r="HP127" s="151">
        <v>3</v>
      </c>
      <c r="HQ127" s="151">
        <v>4</v>
      </c>
      <c r="HR127" s="151">
        <v>5</v>
      </c>
      <c r="HS127" s="151">
        <v>6</v>
      </c>
      <c r="HT127" s="151">
        <v>7</v>
      </c>
      <c r="HU127" s="151">
        <v>0</v>
      </c>
      <c r="HV127" s="151">
        <v>0</v>
      </c>
      <c r="HW127" s="156" t="s">
        <v>768</v>
      </c>
      <c r="HX127" s="151" t="s">
        <v>769</v>
      </c>
      <c r="HY127" s="153">
        <v>3</v>
      </c>
      <c r="HZ127" s="155" t="s">
        <v>770</v>
      </c>
    </row>
    <row r="128" spans="1:234" x14ac:dyDescent="0.2">
      <c r="A128" s="145">
        <v>55</v>
      </c>
      <c r="B128" s="151"/>
      <c r="C128" s="146" t="s">
        <v>310</v>
      </c>
      <c r="D128" s="151">
        <v>5</v>
      </c>
      <c r="E128" s="151">
        <v>1</v>
      </c>
      <c r="F128" s="145" t="s">
        <v>748</v>
      </c>
      <c r="G128" s="151">
        <v>20</v>
      </c>
      <c r="H128" s="151"/>
      <c r="I128" s="152">
        <v>2</v>
      </c>
      <c r="J128" s="151"/>
      <c r="K128" s="153">
        <v>7</v>
      </c>
      <c r="L128" s="154">
        <v>8</v>
      </c>
      <c r="M128" s="154">
        <v>4</v>
      </c>
      <c r="N128" s="154">
        <v>1</v>
      </c>
      <c r="O128" s="154">
        <v>6</v>
      </c>
      <c r="P128" s="155">
        <v>11</v>
      </c>
      <c r="Q128" s="151"/>
      <c r="R128" s="151"/>
      <c r="S128" s="151"/>
      <c r="T128" s="153">
        <v>1</v>
      </c>
      <c r="U128" s="154">
        <v>2</v>
      </c>
      <c r="V128" s="155">
        <v>3</v>
      </c>
      <c r="W128" s="151">
        <v>1</v>
      </c>
      <c r="X128" s="151">
        <v>2</v>
      </c>
      <c r="Y128" s="151">
        <v>3</v>
      </c>
      <c r="Z128" s="153">
        <v>2</v>
      </c>
      <c r="AA128" s="154">
        <v>2</v>
      </c>
      <c r="AB128" s="155">
        <v>1</v>
      </c>
      <c r="AC128" s="151">
        <v>3</v>
      </c>
      <c r="AD128" s="151">
        <v>2</v>
      </c>
      <c r="AE128" s="151">
        <v>1</v>
      </c>
      <c r="AF128" s="153">
        <v>3</v>
      </c>
      <c r="AG128" s="154">
        <v>2</v>
      </c>
      <c r="AH128" s="155">
        <v>1</v>
      </c>
      <c r="AI128" s="151">
        <v>2</v>
      </c>
      <c r="AJ128" s="151">
        <v>1</v>
      </c>
      <c r="AK128" s="151">
        <v>1</v>
      </c>
      <c r="AL128" s="153">
        <v>1</v>
      </c>
      <c r="AM128" s="154">
        <v>1</v>
      </c>
      <c r="AN128" s="155">
        <v>1</v>
      </c>
      <c r="AO128" s="151">
        <v>1</v>
      </c>
      <c r="AP128" s="151">
        <v>1</v>
      </c>
      <c r="AQ128" s="151">
        <v>1</v>
      </c>
      <c r="AR128" s="153">
        <v>3</v>
      </c>
      <c r="AS128" s="154">
        <v>3</v>
      </c>
      <c r="AT128" s="155">
        <v>2</v>
      </c>
      <c r="AU128" s="151">
        <v>3</v>
      </c>
      <c r="AV128" s="151">
        <v>3</v>
      </c>
      <c r="AW128" s="151">
        <v>3</v>
      </c>
      <c r="AX128" s="153">
        <v>0</v>
      </c>
      <c r="AY128" s="154">
        <v>0</v>
      </c>
      <c r="AZ128" s="155">
        <v>0</v>
      </c>
      <c r="BA128" s="154"/>
      <c r="BB128" s="151">
        <v>2</v>
      </c>
      <c r="BC128" s="151">
        <v>3</v>
      </c>
      <c r="BD128" s="151">
        <v>4</v>
      </c>
      <c r="BE128" s="151">
        <v>3</v>
      </c>
      <c r="BF128" s="145"/>
      <c r="BG128" s="153">
        <v>10</v>
      </c>
      <c r="BH128" s="154">
        <v>8</v>
      </c>
      <c r="BI128" s="154">
        <v>7</v>
      </c>
      <c r="BJ128" s="155">
        <v>5</v>
      </c>
      <c r="BK128" s="154"/>
      <c r="BL128" s="151">
        <v>3</v>
      </c>
      <c r="BM128" s="151">
        <v>4</v>
      </c>
      <c r="BN128" s="151">
        <v>5</v>
      </c>
      <c r="BO128" s="151">
        <v>6</v>
      </c>
      <c r="BP128" s="151"/>
      <c r="BQ128" s="153">
        <v>1</v>
      </c>
      <c r="BR128" s="154">
        <v>2</v>
      </c>
      <c r="BS128" s="154">
        <v>2</v>
      </c>
      <c r="BT128" s="155">
        <v>3</v>
      </c>
      <c r="BU128" s="154"/>
      <c r="BV128" s="151">
        <v>2</v>
      </c>
      <c r="BW128" s="151">
        <v>3</v>
      </c>
      <c r="BX128" s="151">
        <v>3</v>
      </c>
      <c r="BY128" s="151">
        <v>4</v>
      </c>
      <c r="BZ128" s="151"/>
      <c r="CA128" s="153">
        <v>2</v>
      </c>
      <c r="CB128" s="154">
        <v>2</v>
      </c>
      <c r="CC128" s="154">
        <v>4</v>
      </c>
      <c r="CD128" s="155">
        <v>4</v>
      </c>
      <c r="CE128" s="154"/>
      <c r="CF128" s="151">
        <v>2</v>
      </c>
      <c r="CG128" s="151">
        <v>2</v>
      </c>
      <c r="CH128" s="151">
        <v>4</v>
      </c>
      <c r="CI128" s="151">
        <v>4</v>
      </c>
      <c r="CJ128" s="156">
        <v>0</v>
      </c>
      <c r="CK128" s="154"/>
      <c r="CL128" s="151">
        <v>2</v>
      </c>
      <c r="CM128" s="151">
        <v>2</v>
      </c>
      <c r="CN128" s="151">
        <v>2</v>
      </c>
      <c r="CO128" s="151">
        <v>4</v>
      </c>
      <c r="CP128" s="151"/>
      <c r="CQ128" s="153">
        <v>2</v>
      </c>
      <c r="CR128" s="154">
        <v>2</v>
      </c>
      <c r="CS128" s="154">
        <v>2</v>
      </c>
      <c r="CT128" s="155">
        <v>4</v>
      </c>
      <c r="CU128" s="154"/>
      <c r="CV128" s="151">
        <v>2</v>
      </c>
      <c r="CW128" s="151">
        <v>2</v>
      </c>
      <c r="CX128" s="151">
        <v>2</v>
      </c>
      <c r="CY128" s="151">
        <v>4</v>
      </c>
      <c r="CZ128" s="145"/>
      <c r="DA128" s="153">
        <v>2</v>
      </c>
      <c r="DB128" s="154">
        <v>2</v>
      </c>
      <c r="DC128" s="154">
        <v>2</v>
      </c>
      <c r="DD128" s="155">
        <v>4</v>
      </c>
      <c r="DE128" s="154"/>
      <c r="DF128" s="151">
        <v>2</v>
      </c>
      <c r="DG128" s="151">
        <v>2</v>
      </c>
      <c r="DH128" s="151">
        <v>2</v>
      </c>
      <c r="DI128" s="151">
        <v>2</v>
      </c>
      <c r="DJ128" s="151"/>
      <c r="DK128" s="153">
        <v>3</v>
      </c>
      <c r="DL128" s="154">
        <v>3</v>
      </c>
      <c r="DM128" s="154">
        <v>3</v>
      </c>
      <c r="DN128" s="155">
        <v>2</v>
      </c>
      <c r="DO128" s="154"/>
      <c r="DP128" s="151">
        <v>2</v>
      </c>
      <c r="DQ128" s="151">
        <v>2</v>
      </c>
      <c r="DR128" s="151">
        <v>2</v>
      </c>
      <c r="DS128" s="151">
        <v>2</v>
      </c>
      <c r="DT128" s="151"/>
      <c r="DU128" s="153">
        <v>4</v>
      </c>
      <c r="DV128" s="154">
        <v>4</v>
      </c>
      <c r="DW128" s="155">
        <v>3</v>
      </c>
      <c r="DX128" s="151">
        <v>0</v>
      </c>
      <c r="DY128" s="156">
        <v>0</v>
      </c>
      <c r="DZ128" s="154"/>
      <c r="EA128" s="151">
        <v>2</v>
      </c>
      <c r="EB128" s="151">
        <v>4</v>
      </c>
      <c r="EC128" s="151">
        <v>5</v>
      </c>
      <c r="ED128" s="151"/>
      <c r="EE128" s="151">
        <v>0</v>
      </c>
      <c r="EF128" s="151"/>
      <c r="EG128" s="153">
        <v>2</v>
      </c>
      <c r="EH128" s="154">
        <v>4</v>
      </c>
      <c r="EI128" s="154">
        <v>5</v>
      </c>
      <c r="EJ128" s="148"/>
      <c r="EK128" s="155">
        <v>0</v>
      </c>
      <c r="EL128" s="154"/>
      <c r="EM128" s="151">
        <v>2</v>
      </c>
      <c r="EN128" s="151">
        <v>5</v>
      </c>
      <c r="EO128" s="151">
        <v>7</v>
      </c>
      <c r="EP128" s="145"/>
      <c r="EQ128" s="151">
        <v>0</v>
      </c>
      <c r="ER128" s="151"/>
      <c r="ES128" s="153">
        <v>2</v>
      </c>
      <c r="ET128" s="154">
        <v>5</v>
      </c>
      <c r="EU128" s="154">
        <v>9</v>
      </c>
      <c r="EV128" s="148"/>
      <c r="EW128" s="155">
        <v>0</v>
      </c>
      <c r="EX128" s="154"/>
      <c r="EY128" s="151">
        <v>2</v>
      </c>
      <c r="EZ128" s="151">
        <v>0</v>
      </c>
      <c r="FA128" s="151"/>
      <c r="FB128" s="153">
        <v>1</v>
      </c>
      <c r="FC128" s="154">
        <v>3</v>
      </c>
      <c r="FD128" s="154">
        <v>4</v>
      </c>
      <c r="FE128" s="154">
        <v>6</v>
      </c>
      <c r="FF128" s="154">
        <v>0</v>
      </c>
      <c r="FG128" s="154">
        <v>0</v>
      </c>
      <c r="FH128" s="154">
        <v>0</v>
      </c>
      <c r="FI128" s="154"/>
      <c r="FJ128" s="155">
        <v>0</v>
      </c>
      <c r="FK128" s="154"/>
      <c r="FL128" s="151">
        <v>1</v>
      </c>
      <c r="FM128" s="151">
        <v>2</v>
      </c>
      <c r="FN128" s="151">
        <v>4</v>
      </c>
      <c r="FO128" s="151">
        <v>7</v>
      </c>
      <c r="FP128" s="151">
        <v>0</v>
      </c>
      <c r="FQ128" s="151">
        <v>0</v>
      </c>
      <c r="FR128" s="151">
        <v>0</v>
      </c>
      <c r="FS128" s="151">
        <v>0</v>
      </c>
      <c r="FT128" s="151"/>
      <c r="FU128" s="151">
        <v>0</v>
      </c>
      <c r="FV128" s="151"/>
      <c r="FW128" s="153">
        <v>1</v>
      </c>
      <c r="FX128" s="155" t="s">
        <v>771</v>
      </c>
      <c r="FY128" s="154"/>
      <c r="FZ128" s="151">
        <v>1</v>
      </c>
      <c r="GA128" s="151">
        <v>0</v>
      </c>
      <c r="GB128" s="153">
        <v>1</v>
      </c>
      <c r="GC128" s="154">
        <v>0</v>
      </c>
      <c r="GD128" s="154">
        <v>0</v>
      </c>
      <c r="GE128" s="154">
        <v>0</v>
      </c>
      <c r="GF128" s="155">
        <v>0</v>
      </c>
      <c r="GG128" s="153">
        <v>5</v>
      </c>
      <c r="GH128" s="154">
        <v>3</v>
      </c>
      <c r="GI128" s="154">
        <v>0</v>
      </c>
      <c r="GJ128" s="155" t="s">
        <v>265</v>
      </c>
      <c r="GK128" s="151">
        <v>5</v>
      </c>
      <c r="GL128" s="151">
        <v>3</v>
      </c>
      <c r="GM128" s="151">
        <v>0</v>
      </c>
      <c r="GN128" s="151" t="s">
        <v>265</v>
      </c>
      <c r="GO128" s="153">
        <v>3</v>
      </c>
      <c r="GP128" s="155">
        <v>0</v>
      </c>
      <c r="GQ128" s="151">
        <v>1</v>
      </c>
      <c r="GR128" s="151">
        <v>0</v>
      </c>
      <c r="GS128" s="153">
        <v>3</v>
      </c>
      <c r="GT128" s="154">
        <v>2</v>
      </c>
      <c r="GU128" s="154">
        <v>4</v>
      </c>
      <c r="GV128" s="154">
        <v>1</v>
      </c>
      <c r="GW128" s="154">
        <v>8</v>
      </c>
      <c r="GX128" s="155">
        <v>0</v>
      </c>
      <c r="GY128" s="151">
        <v>0</v>
      </c>
      <c r="GZ128" s="153">
        <v>0</v>
      </c>
      <c r="HA128" s="154">
        <v>2</v>
      </c>
      <c r="HB128" s="154">
        <v>0</v>
      </c>
      <c r="HC128" s="154">
        <v>0</v>
      </c>
      <c r="HD128" s="155">
        <v>0</v>
      </c>
      <c r="HE128" s="151">
        <v>0</v>
      </c>
      <c r="HF128" s="151">
        <v>4</v>
      </c>
      <c r="HG128" s="151">
        <v>0</v>
      </c>
      <c r="HH128" s="151">
        <v>0</v>
      </c>
      <c r="HI128" s="151">
        <v>0</v>
      </c>
      <c r="HJ128" s="153">
        <v>6</v>
      </c>
      <c r="HK128" s="154">
        <v>0</v>
      </c>
      <c r="HL128" s="154">
        <v>6</v>
      </c>
      <c r="HM128" s="154">
        <v>0</v>
      </c>
      <c r="HN128" s="155">
        <v>0</v>
      </c>
      <c r="HO128" s="151">
        <v>1</v>
      </c>
      <c r="HP128" s="151">
        <v>2</v>
      </c>
      <c r="HQ128" s="151">
        <v>3</v>
      </c>
      <c r="HR128" s="151">
        <v>0</v>
      </c>
      <c r="HS128" s="151">
        <v>0</v>
      </c>
      <c r="HT128" s="151">
        <v>0</v>
      </c>
      <c r="HU128" s="151">
        <v>0</v>
      </c>
      <c r="HV128" s="151">
        <v>0</v>
      </c>
      <c r="HW128" s="156" t="s">
        <v>772</v>
      </c>
      <c r="HX128" s="151" t="s">
        <v>773</v>
      </c>
      <c r="HY128" s="153">
        <v>10</v>
      </c>
      <c r="HZ128" s="155" t="s">
        <v>774</v>
      </c>
    </row>
    <row r="129" spans="1:234" x14ac:dyDescent="0.2">
      <c r="A129" s="151">
        <v>56</v>
      </c>
      <c r="B129" s="151"/>
      <c r="C129" s="146" t="s">
        <v>675</v>
      </c>
      <c r="D129" s="151">
        <v>3</v>
      </c>
      <c r="E129" s="151">
        <v>1</v>
      </c>
      <c r="F129" s="145" t="s">
        <v>775</v>
      </c>
      <c r="G129" s="151">
        <v>21</v>
      </c>
      <c r="H129" s="151"/>
      <c r="I129" s="152">
        <v>1</v>
      </c>
      <c r="J129" s="151"/>
      <c r="K129" s="153">
        <v>4</v>
      </c>
      <c r="L129" s="154">
        <v>8</v>
      </c>
      <c r="M129" s="154">
        <v>10</v>
      </c>
      <c r="N129" s="154">
        <v>1</v>
      </c>
      <c r="O129" s="154">
        <v>6</v>
      </c>
      <c r="P129" s="155">
        <v>11</v>
      </c>
      <c r="Q129" s="151"/>
      <c r="R129" s="151"/>
      <c r="S129" s="151"/>
      <c r="T129" s="153">
        <v>3</v>
      </c>
      <c r="U129" s="154">
        <v>3</v>
      </c>
      <c r="V129" s="155">
        <v>2</v>
      </c>
      <c r="W129" s="151">
        <v>3</v>
      </c>
      <c r="X129" s="151">
        <v>3</v>
      </c>
      <c r="Y129" s="151">
        <v>2</v>
      </c>
      <c r="Z129" s="153">
        <v>3</v>
      </c>
      <c r="AA129" s="154">
        <v>3</v>
      </c>
      <c r="AB129" s="155">
        <v>2</v>
      </c>
      <c r="AC129" s="151">
        <v>3</v>
      </c>
      <c r="AD129" s="151">
        <v>3</v>
      </c>
      <c r="AE129" s="151">
        <v>2</v>
      </c>
      <c r="AF129" s="153">
        <v>3</v>
      </c>
      <c r="AG129" s="154">
        <v>3</v>
      </c>
      <c r="AH129" s="155">
        <v>2</v>
      </c>
      <c r="AI129" s="151">
        <v>3</v>
      </c>
      <c r="AJ129" s="151">
        <v>3</v>
      </c>
      <c r="AK129" s="151">
        <v>2</v>
      </c>
      <c r="AL129" s="153">
        <v>1</v>
      </c>
      <c r="AM129" s="154">
        <v>1</v>
      </c>
      <c r="AN129" s="155">
        <v>1</v>
      </c>
      <c r="AO129" s="151">
        <v>3</v>
      </c>
      <c r="AP129" s="151">
        <v>3</v>
      </c>
      <c r="AQ129" s="151">
        <v>2</v>
      </c>
      <c r="AR129" s="153">
        <v>2</v>
      </c>
      <c r="AS129" s="154">
        <v>2</v>
      </c>
      <c r="AT129" s="155">
        <v>2</v>
      </c>
      <c r="AU129" s="151">
        <v>3</v>
      </c>
      <c r="AV129" s="151">
        <v>3</v>
      </c>
      <c r="AW129" s="151">
        <v>2</v>
      </c>
      <c r="AX129" s="153">
        <v>0</v>
      </c>
      <c r="AY129" s="154">
        <v>0</v>
      </c>
      <c r="AZ129" s="155">
        <v>0</v>
      </c>
      <c r="BA129" s="154"/>
      <c r="BB129" s="151">
        <v>3</v>
      </c>
      <c r="BC129" s="151">
        <v>4</v>
      </c>
      <c r="BD129" s="151">
        <v>5</v>
      </c>
      <c r="BE129" s="151">
        <v>6</v>
      </c>
      <c r="BF129" s="145"/>
      <c r="BG129" s="153">
        <v>3</v>
      </c>
      <c r="BH129" s="154">
        <v>4</v>
      </c>
      <c r="BI129" s="154">
        <v>5</v>
      </c>
      <c r="BJ129" s="155">
        <v>7</v>
      </c>
      <c r="BK129" s="154"/>
      <c r="BL129" s="151">
        <v>3</v>
      </c>
      <c r="BM129" s="151">
        <v>4</v>
      </c>
      <c r="BN129" s="151">
        <v>5</v>
      </c>
      <c r="BO129" s="151">
        <v>6</v>
      </c>
      <c r="BP129" s="151"/>
      <c r="BQ129" s="153">
        <v>2</v>
      </c>
      <c r="BR129" s="154">
        <v>2</v>
      </c>
      <c r="BS129" s="154">
        <v>2</v>
      </c>
      <c r="BT129" s="155">
        <v>3</v>
      </c>
      <c r="BU129" s="154"/>
      <c r="BV129" s="151">
        <v>2</v>
      </c>
      <c r="BW129" s="151">
        <v>2</v>
      </c>
      <c r="BX129" s="151">
        <v>3</v>
      </c>
      <c r="BY129" s="151">
        <v>3</v>
      </c>
      <c r="BZ129" s="151"/>
      <c r="CA129" s="153">
        <v>2</v>
      </c>
      <c r="CB129" s="154">
        <v>2</v>
      </c>
      <c r="CC129" s="154">
        <v>2</v>
      </c>
      <c r="CD129" s="155">
        <v>2</v>
      </c>
      <c r="CE129" s="154"/>
      <c r="CF129" s="151">
        <v>2</v>
      </c>
      <c r="CG129" s="151">
        <v>2</v>
      </c>
      <c r="CH129" s="151">
        <v>3</v>
      </c>
      <c r="CI129" s="151">
        <v>4</v>
      </c>
      <c r="CJ129" s="156">
        <v>0</v>
      </c>
      <c r="CK129" s="154"/>
      <c r="CL129" s="151">
        <v>4</v>
      </c>
      <c r="CM129" s="151">
        <v>4</v>
      </c>
      <c r="CN129" s="151">
        <v>2</v>
      </c>
      <c r="CO129" s="151">
        <v>3</v>
      </c>
      <c r="CP129" s="151"/>
      <c r="CQ129" s="153">
        <v>2</v>
      </c>
      <c r="CR129" s="154">
        <v>2</v>
      </c>
      <c r="CS129" s="154">
        <v>2</v>
      </c>
      <c r="CT129" s="155">
        <v>2</v>
      </c>
      <c r="CU129" s="154"/>
      <c r="CV129" s="151">
        <v>2</v>
      </c>
      <c r="CW129" s="151">
        <v>3</v>
      </c>
      <c r="CX129" s="151">
        <v>3</v>
      </c>
      <c r="CY129" s="151">
        <v>4</v>
      </c>
      <c r="CZ129" s="145"/>
      <c r="DA129" s="153">
        <v>5</v>
      </c>
      <c r="DB129" s="154">
        <v>5</v>
      </c>
      <c r="DC129" s="154">
        <v>5</v>
      </c>
      <c r="DD129" s="155">
        <v>5</v>
      </c>
      <c r="DE129" s="154"/>
      <c r="DF129" s="151">
        <v>2</v>
      </c>
      <c r="DG129" s="151">
        <v>2</v>
      </c>
      <c r="DH129" s="151">
        <v>2</v>
      </c>
      <c r="DI129" s="151">
        <v>2</v>
      </c>
      <c r="DJ129" s="151"/>
      <c r="DK129" s="153">
        <v>2</v>
      </c>
      <c r="DL129" s="154">
        <v>2</v>
      </c>
      <c r="DM129" s="154">
        <v>2</v>
      </c>
      <c r="DN129" s="155">
        <v>2</v>
      </c>
      <c r="DO129" s="154"/>
      <c r="DP129" s="151">
        <v>2</v>
      </c>
      <c r="DQ129" s="151">
        <v>2</v>
      </c>
      <c r="DR129" s="151">
        <v>2</v>
      </c>
      <c r="DS129" s="151">
        <v>2</v>
      </c>
      <c r="DT129" s="151"/>
      <c r="DU129" s="153">
        <v>2</v>
      </c>
      <c r="DV129" s="154">
        <v>2</v>
      </c>
      <c r="DW129" s="155">
        <v>2</v>
      </c>
      <c r="DX129" s="151">
        <v>0</v>
      </c>
      <c r="DY129" s="156">
        <v>0</v>
      </c>
      <c r="DZ129" s="154"/>
      <c r="EA129" s="151">
        <v>2</v>
      </c>
      <c r="EB129" s="151">
        <v>1</v>
      </c>
      <c r="EC129" s="151">
        <v>4</v>
      </c>
      <c r="ED129" s="151"/>
      <c r="EE129" s="151">
        <v>0</v>
      </c>
      <c r="EF129" s="151"/>
      <c r="EG129" s="153">
        <v>2</v>
      </c>
      <c r="EH129" s="154">
        <v>1</v>
      </c>
      <c r="EI129" s="154">
        <v>4</v>
      </c>
      <c r="EJ129" s="148"/>
      <c r="EK129" s="155">
        <v>0</v>
      </c>
      <c r="EL129" s="154"/>
      <c r="EM129" s="151">
        <v>1</v>
      </c>
      <c r="EN129" s="151">
        <v>5</v>
      </c>
      <c r="EO129" s="151">
        <v>7</v>
      </c>
      <c r="EP129" s="145"/>
      <c r="EQ129" s="151">
        <v>0</v>
      </c>
      <c r="ER129" s="151"/>
      <c r="ES129" s="153">
        <v>1</v>
      </c>
      <c r="ET129" s="154">
        <v>5</v>
      </c>
      <c r="EU129" s="154">
        <v>7</v>
      </c>
      <c r="EV129" s="148"/>
      <c r="EW129" s="155">
        <v>0</v>
      </c>
      <c r="EX129" s="154"/>
      <c r="EY129" s="151">
        <v>2</v>
      </c>
      <c r="EZ129" s="151">
        <v>0</v>
      </c>
      <c r="FA129" s="151"/>
      <c r="FB129" s="153">
        <v>1</v>
      </c>
      <c r="FC129" s="154">
        <v>2</v>
      </c>
      <c r="FD129" s="154">
        <v>3</v>
      </c>
      <c r="FE129" s="154">
        <v>4</v>
      </c>
      <c r="FF129" s="154">
        <v>6</v>
      </c>
      <c r="FG129" s="154">
        <v>0</v>
      </c>
      <c r="FH129" s="154">
        <v>0</v>
      </c>
      <c r="FI129" s="154"/>
      <c r="FJ129" s="155">
        <v>0</v>
      </c>
      <c r="FK129" s="154"/>
      <c r="FL129" s="151">
        <v>1</v>
      </c>
      <c r="FM129" s="151">
        <v>2</v>
      </c>
      <c r="FN129" s="151">
        <v>4</v>
      </c>
      <c r="FO129" s="151">
        <v>5</v>
      </c>
      <c r="FP129" s="151">
        <v>6</v>
      </c>
      <c r="FQ129" s="151">
        <v>7</v>
      </c>
      <c r="FR129" s="151">
        <v>0</v>
      </c>
      <c r="FS129" s="151">
        <v>0</v>
      </c>
      <c r="FT129" s="151"/>
      <c r="FU129" s="151">
        <v>0</v>
      </c>
      <c r="FV129" s="151"/>
      <c r="FW129" s="153">
        <v>1</v>
      </c>
      <c r="FX129" s="155" t="s">
        <v>776</v>
      </c>
      <c r="FY129" s="154"/>
      <c r="FZ129" s="151">
        <v>5</v>
      </c>
      <c r="GA129" s="151">
        <v>0</v>
      </c>
      <c r="GB129" s="153">
        <v>1</v>
      </c>
      <c r="GC129" s="154">
        <v>0</v>
      </c>
      <c r="GD129" s="154">
        <v>0</v>
      </c>
      <c r="GE129" s="154">
        <v>0</v>
      </c>
      <c r="GF129" s="155">
        <v>0</v>
      </c>
      <c r="GG129" s="153">
        <v>7</v>
      </c>
      <c r="GH129" s="154">
        <v>4</v>
      </c>
      <c r="GI129" s="154">
        <v>0</v>
      </c>
      <c r="GJ129" s="155" t="s">
        <v>265</v>
      </c>
      <c r="GK129" s="151">
        <v>8</v>
      </c>
      <c r="GL129" s="151">
        <v>0</v>
      </c>
      <c r="GM129" s="151">
        <v>0</v>
      </c>
      <c r="GN129" s="151" t="s">
        <v>265</v>
      </c>
      <c r="GO129" s="153">
        <v>3</v>
      </c>
      <c r="GP129" s="155">
        <v>0</v>
      </c>
      <c r="GQ129" s="151">
        <v>1</v>
      </c>
      <c r="GR129" s="151">
        <v>0</v>
      </c>
      <c r="GS129" s="153">
        <v>3</v>
      </c>
      <c r="GT129" s="154">
        <v>4</v>
      </c>
      <c r="GU129" s="154">
        <v>6</v>
      </c>
      <c r="GV129" s="154">
        <v>8</v>
      </c>
      <c r="GW129" s="154">
        <v>7</v>
      </c>
      <c r="GX129" s="155">
        <v>0</v>
      </c>
      <c r="GY129" s="151" t="s">
        <v>777</v>
      </c>
      <c r="GZ129" s="153">
        <v>1</v>
      </c>
      <c r="HA129" s="154">
        <v>1</v>
      </c>
      <c r="HB129" s="154">
        <v>0</v>
      </c>
      <c r="HC129" s="154">
        <v>1</v>
      </c>
      <c r="HD129" s="155">
        <v>0</v>
      </c>
      <c r="HE129" s="151">
        <v>1</v>
      </c>
      <c r="HF129" s="151">
        <v>10</v>
      </c>
      <c r="HG129" s="151">
        <v>0</v>
      </c>
      <c r="HH129" s="151">
        <v>1</v>
      </c>
      <c r="HI129" s="151">
        <v>0</v>
      </c>
      <c r="HJ129" s="153">
        <v>2</v>
      </c>
      <c r="HK129" s="154">
        <v>1</v>
      </c>
      <c r="HL129" s="154">
        <v>0</v>
      </c>
      <c r="HM129" s="154">
        <v>0</v>
      </c>
      <c r="HN129" s="155">
        <v>0</v>
      </c>
      <c r="HO129" s="151">
        <v>1</v>
      </c>
      <c r="HP129" s="151">
        <v>2</v>
      </c>
      <c r="HQ129" s="151">
        <v>3</v>
      </c>
      <c r="HR129" s="151">
        <v>4</v>
      </c>
      <c r="HS129" s="151">
        <v>7</v>
      </c>
      <c r="HT129" s="151">
        <v>0</v>
      </c>
      <c r="HU129" s="151">
        <v>0</v>
      </c>
      <c r="HV129" s="151">
        <v>0</v>
      </c>
      <c r="HW129" s="156" t="s">
        <v>778</v>
      </c>
      <c r="HX129" s="151" t="s">
        <v>779</v>
      </c>
      <c r="HY129" s="153">
        <v>8</v>
      </c>
      <c r="HZ129" s="155" t="s">
        <v>780</v>
      </c>
    </row>
    <row r="130" spans="1:234" x14ac:dyDescent="0.2">
      <c r="A130" s="145">
        <v>57</v>
      </c>
      <c r="B130" s="151"/>
      <c r="C130" s="146" t="s">
        <v>310</v>
      </c>
      <c r="D130" s="151">
        <v>3</v>
      </c>
      <c r="E130" s="151">
        <v>1</v>
      </c>
      <c r="F130" s="145" t="s">
        <v>775</v>
      </c>
      <c r="G130" s="151">
        <v>21</v>
      </c>
      <c r="H130" s="151"/>
      <c r="I130" s="152">
        <v>1</v>
      </c>
      <c r="J130" s="151"/>
      <c r="K130" s="153">
        <v>8</v>
      </c>
      <c r="L130" s="154">
        <v>7</v>
      </c>
      <c r="M130" s="154">
        <v>9</v>
      </c>
      <c r="N130" s="154">
        <v>6</v>
      </c>
      <c r="O130" s="154">
        <v>11</v>
      </c>
      <c r="P130" s="155">
        <v>10</v>
      </c>
      <c r="Q130" s="151"/>
      <c r="R130" s="151"/>
      <c r="S130" s="151"/>
      <c r="T130" s="153">
        <v>1</v>
      </c>
      <c r="U130" s="154">
        <v>1</v>
      </c>
      <c r="V130" s="155">
        <v>2</v>
      </c>
      <c r="W130" s="151">
        <v>1</v>
      </c>
      <c r="X130" s="151">
        <v>1</v>
      </c>
      <c r="Y130" s="151">
        <v>1</v>
      </c>
      <c r="Z130" s="153">
        <v>1</v>
      </c>
      <c r="AA130" s="154">
        <v>1</v>
      </c>
      <c r="AB130" s="155">
        <v>1</v>
      </c>
      <c r="AC130" s="151">
        <v>4</v>
      </c>
      <c r="AD130" s="151">
        <v>3</v>
      </c>
      <c r="AE130" s="151">
        <v>3</v>
      </c>
      <c r="AF130" s="153">
        <v>4</v>
      </c>
      <c r="AG130" s="154">
        <v>3</v>
      </c>
      <c r="AH130" s="155">
        <v>2</v>
      </c>
      <c r="AI130" s="151">
        <v>3</v>
      </c>
      <c r="AJ130" s="151">
        <v>3</v>
      </c>
      <c r="AK130" s="151">
        <v>2</v>
      </c>
      <c r="AL130" s="153">
        <v>1</v>
      </c>
      <c r="AM130" s="154">
        <v>1</v>
      </c>
      <c r="AN130" s="155">
        <v>1</v>
      </c>
      <c r="AO130" s="151">
        <v>1</v>
      </c>
      <c r="AP130" s="151">
        <v>1</v>
      </c>
      <c r="AQ130" s="151">
        <v>1</v>
      </c>
      <c r="AR130" s="153">
        <v>1</v>
      </c>
      <c r="AS130" s="154">
        <v>1</v>
      </c>
      <c r="AT130" s="155">
        <v>1</v>
      </c>
      <c r="AU130" s="151">
        <v>4</v>
      </c>
      <c r="AV130" s="151">
        <v>4</v>
      </c>
      <c r="AW130" s="151">
        <v>3</v>
      </c>
      <c r="AX130" s="153" t="s">
        <v>781</v>
      </c>
      <c r="AY130" s="154" t="s">
        <v>782</v>
      </c>
      <c r="AZ130" s="155" t="s">
        <v>782</v>
      </c>
      <c r="BA130" s="154"/>
      <c r="BB130" s="151">
        <v>2</v>
      </c>
      <c r="BC130" s="151">
        <v>3</v>
      </c>
      <c r="BD130" s="151">
        <v>3</v>
      </c>
      <c r="BE130" s="151">
        <v>3</v>
      </c>
      <c r="BF130" s="145"/>
      <c r="BG130" s="153">
        <v>9</v>
      </c>
      <c r="BH130" s="154">
        <v>8</v>
      </c>
      <c r="BI130" s="154">
        <v>8</v>
      </c>
      <c r="BJ130" s="155">
        <v>6</v>
      </c>
      <c r="BK130" s="154"/>
      <c r="BL130" s="151">
        <v>2</v>
      </c>
      <c r="BM130" s="151">
        <v>2</v>
      </c>
      <c r="BN130" s="151">
        <v>6</v>
      </c>
      <c r="BO130" s="151">
        <v>6</v>
      </c>
      <c r="BP130" s="151"/>
      <c r="BQ130" s="153">
        <v>1</v>
      </c>
      <c r="BR130" s="154">
        <v>1</v>
      </c>
      <c r="BS130" s="154">
        <v>2</v>
      </c>
      <c r="BT130" s="155">
        <v>2</v>
      </c>
      <c r="BU130" s="154"/>
      <c r="BV130" s="151">
        <v>1</v>
      </c>
      <c r="BW130" s="151">
        <v>2</v>
      </c>
      <c r="BX130" s="151">
        <v>3</v>
      </c>
      <c r="BY130" s="151">
        <v>3</v>
      </c>
      <c r="BZ130" s="151"/>
      <c r="CA130" s="153">
        <v>2</v>
      </c>
      <c r="CB130" s="154">
        <v>2</v>
      </c>
      <c r="CC130" s="154">
        <v>2</v>
      </c>
      <c r="CD130" s="155">
        <v>2</v>
      </c>
      <c r="CE130" s="154"/>
      <c r="CF130" s="151">
        <v>2</v>
      </c>
      <c r="CG130" s="151">
        <v>2</v>
      </c>
      <c r="CH130" s="151">
        <v>2</v>
      </c>
      <c r="CI130" s="151">
        <v>2</v>
      </c>
      <c r="CJ130" s="156" t="s">
        <v>783</v>
      </c>
      <c r="CK130" s="154"/>
      <c r="CL130" s="151">
        <v>1</v>
      </c>
      <c r="CM130" s="151">
        <v>1</v>
      </c>
      <c r="CN130" s="151">
        <v>4</v>
      </c>
      <c r="CO130" s="151">
        <v>4</v>
      </c>
      <c r="CP130" s="151"/>
      <c r="CQ130" s="153">
        <v>4</v>
      </c>
      <c r="CR130" s="154">
        <v>4</v>
      </c>
      <c r="CS130" s="154">
        <v>2</v>
      </c>
      <c r="CT130" s="155">
        <v>5</v>
      </c>
      <c r="CU130" s="154"/>
      <c r="CV130" s="151">
        <v>2</v>
      </c>
      <c r="CW130" s="151">
        <v>2</v>
      </c>
      <c r="CX130" s="151">
        <v>4</v>
      </c>
      <c r="CY130" s="151">
        <v>4</v>
      </c>
      <c r="CZ130" s="145"/>
      <c r="DA130" s="153">
        <v>2</v>
      </c>
      <c r="DB130" s="154">
        <v>2</v>
      </c>
      <c r="DC130" s="154">
        <v>2</v>
      </c>
      <c r="DD130" s="155">
        <v>2</v>
      </c>
      <c r="DE130" s="154"/>
      <c r="DF130" s="151">
        <v>4</v>
      </c>
      <c r="DG130" s="151">
        <v>4</v>
      </c>
      <c r="DH130" s="151">
        <v>3</v>
      </c>
      <c r="DI130" s="151">
        <v>3</v>
      </c>
      <c r="DJ130" s="151"/>
      <c r="DK130" s="153">
        <v>4</v>
      </c>
      <c r="DL130" s="154">
        <v>4</v>
      </c>
      <c r="DM130" s="154">
        <v>4</v>
      </c>
      <c r="DN130" s="155">
        <v>4</v>
      </c>
      <c r="DO130" s="154"/>
      <c r="DP130" s="151">
        <v>4</v>
      </c>
      <c r="DQ130" s="151">
        <v>4</v>
      </c>
      <c r="DR130" s="151">
        <v>4</v>
      </c>
      <c r="DS130" s="151">
        <v>4</v>
      </c>
      <c r="DT130" s="151"/>
      <c r="DU130" s="153">
        <v>4</v>
      </c>
      <c r="DV130" s="154">
        <v>3</v>
      </c>
      <c r="DW130" s="155">
        <v>3</v>
      </c>
      <c r="DX130" s="151" t="s">
        <v>784</v>
      </c>
      <c r="DY130" s="156" t="s">
        <v>785</v>
      </c>
      <c r="DZ130" s="154"/>
      <c r="EA130" s="151">
        <v>2</v>
      </c>
      <c r="EB130" s="151">
        <v>5</v>
      </c>
      <c r="EC130" s="151">
        <v>4</v>
      </c>
      <c r="ED130" s="151"/>
      <c r="EE130" s="151">
        <v>0</v>
      </c>
      <c r="EF130" s="151"/>
      <c r="EG130" s="153">
        <v>2</v>
      </c>
      <c r="EH130" s="154">
        <v>5</v>
      </c>
      <c r="EI130" s="154">
        <v>4</v>
      </c>
      <c r="EJ130" s="148"/>
      <c r="EK130" s="155">
        <v>0</v>
      </c>
      <c r="EL130" s="154"/>
      <c r="EM130" s="151">
        <v>2</v>
      </c>
      <c r="EN130" s="151">
        <v>5</v>
      </c>
      <c r="EO130" s="151">
        <v>7</v>
      </c>
      <c r="EP130" s="145"/>
      <c r="EQ130" s="151">
        <v>0</v>
      </c>
      <c r="ER130" s="151"/>
      <c r="ES130" s="153">
        <v>7</v>
      </c>
      <c r="ET130" s="154">
        <v>5</v>
      </c>
      <c r="EU130" s="154">
        <v>10</v>
      </c>
      <c r="EV130" s="148"/>
      <c r="EW130" s="155" t="s">
        <v>786</v>
      </c>
      <c r="EX130" s="154"/>
      <c r="EY130" s="151">
        <v>2</v>
      </c>
      <c r="EZ130" s="151">
        <v>0</v>
      </c>
      <c r="FA130" s="151"/>
      <c r="FB130" s="153">
        <v>1</v>
      </c>
      <c r="FC130" s="154">
        <v>2</v>
      </c>
      <c r="FD130" s="154">
        <v>3</v>
      </c>
      <c r="FE130" s="154">
        <v>4</v>
      </c>
      <c r="FF130" s="154">
        <v>5</v>
      </c>
      <c r="FG130" s="154">
        <v>6</v>
      </c>
      <c r="FH130" s="154">
        <v>7</v>
      </c>
      <c r="FI130" s="154"/>
      <c r="FJ130" s="155" t="s">
        <v>787</v>
      </c>
      <c r="FK130" s="154"/>
      <c r="FL130" s="151">
        <v>1</v>
      </c>
      <c r="FM130" s="151">
        <v>2</v>
      </c>
      <c r="FN130" s="151">
        <v>6</v>
      </c>
      <c r="FO130" s="151">
        <v>7</v>
      </c>
      <c r="FP130" s="151">
        <v>8</v>
      </c>
      <c r="FQ130" s="151">
        <v>0</v>
      </c>
      <c r="FR130" s="151">
        <v>0</v>
      </c>
      <c r="FS130" s="151">
        <v>0</v>
      </c>
      <c r="FT130" s="151"/>
      <c r="FU130" s="151" t="s">
        <v>788</v>
      </c>
      <c r="FV130" s="151"/>
      <c r="FW130" s="153">
        <v>3</v>
      </c>
      <c r="FX130" s="155" t="s">
        <v>789</v>
      </c>
      <c r="FY130" s="154"/>
      <c r="FZ130" s="151">
        <v>5</v>
      </c>
      <c r="GA130" s="151">
        <v>0</v>
      </c>
      <c r="GB130" s="153">
        <v>1</v>
      </c>
      <c r="GC130" s="154">
        <v>0</v>
      </c>
      <c r="GD130" s="154">
        <v>0</v>
      </c>
      <c r="GE130" s="154">
        <v>0</v>
      </c>
      <c r="GF130" s="155">
        <v>0</v>
      </c>
      <c r="GG130" s="153">
        <v>3</v>
      </c>
      <c r="GH130" s="154">
        <v>3</v>
      </c>
      <c r="GI130" s="154">
        <v>0</v>
      </c>
      <c r="GJ130" s="155" t="s">
        <v>285</v>
      </c>
      <c r="GK130" s="151">
        <v>4</v>
      </c>
      <c r="GL130" s="151">
        <v>4</v>
      </c>
      <c r="GM130" s="151">
        <v>0</v>
      </c>
      <c r="GN130" s="151" t="s">
        <v>285</v>
      </c>
      <c r="GO130" s="153">
        <v>3</v>
      </c>
      <c r="GP130" s="155">
        <v>0</v>
      </c>
      <c r="GQ130" s="151">
        <v>1</v>
      </c>
      <c r="GR130" s="151">
        <v>0</v>
      </c>
      <c r="GS130" s="153">
        <v>3</v>
      </c>
      <c r="GT130" s="154">
        <v>7</v>
      </c>
      <c r="GU130" s="154">
        <v>8</v>
      </c>
      <c r="GV130" s="154">
        <v>6</v>
      </c>
      <c r="GW130" s="154">
        <v>5</v>
      </c>
      <c r="GX130" s="155">
        <v>0</v>
      </c>
      <c r="GY130" s="151" t="s">
        <v>790</v>
      </c>
      <c r="GZ130" s="153">
        <v>1</v>
      </c>
      <c r="HA130" s="154">
        <v>3</v>
      </c>
      <c r="HB130" s="154">
        <v>0</v>
      </c>
      <c r="HC130" s="154">
        <v>0</v>
      </c>
      <c r="HD130" s="155">
        <v>0</v>
      </c>
      <c r="HE130" s="151">
        <v>3</v>
      </c>
      <c r="HF130" s="151">
        <v>15</v>
      </c>
      <c r="HG130" s="151">
        <v>2</v>
      </c>
      <c r="HH130" s="151">
        <v>10</v>
      </c>
      <c r="HI130" s="151">
        <v>0</v>
      </c>
      <c r="HJ130" s="153">
        <v>5</v>
      </c>
      <c r="HK130" s="154">
        <v>3</v>
      </c>
      <c r="HL130" s="154">
        <v>2</v>
      </c>
      <c r="HM130" s="154">
        <v>0</v>
      </c>
      <c r="HN130" s="155">
        <v>0</v>
      </c>
      <c r="HO130" s="151">
        <v>1</v>
      </c>
      <c r="HP130" s="151">
        <v>2</v>
      </c>
      <c r="HQ130" s="151">
        <v>3</v>
      </c>
      <c r="HR130" s="151">
        <v>4</v>
      </c>
      <c r="HS130" s="151">
        <v>6</v>
      </c>
      <c r="HT130" s="151">
        <v>7</v>
      </c>
      <c r="HU130" s="151">
        <v>0</v>
      </c>
      <c r="HV130" s="151">
        <v>0</v>
      </c>
      <c r="HW130" s="156" t="s">
        <v>791</v>
      </c>
      <c r="HX130" s="151" t="s">
        <v>792</v>
      </c>
      <c r="HY130" s="153">
        <v>8</v>
      </c>
      <c r="HZ130" s="155" t="s">
        <v>793</v>
      </c>
    </row>
    <row r="131" spans="1:234" s="18" customFormat="1" x14ac:dyDescent="0.2">
      <c r="A131" s="151">
        <v>58</v>
      </c>
      <c r="B131" s="151"/>
      <c r="C131" s="146" t="s">
        <v>310</v>
      </c>
      <c r="D131" s="151">
        <v>3</v>
      </c>
      <c r="E131" s="151">
        <v>4</v>
      </c>
      <c r="F131" s="145" t="s">
        <v>775</v>
      </c>
      <c r="G131" s="145">
        <v>21</v>
      </c>
      <c r="H131" s="145"/>
      <c r="I131" s="146">
        <v>3</v>
      </c>
      <c r="J131" s="145"/>
      <c r="K131" s="153">
        <v>7</v>
      </c>
      <c r="L131" s="148">
        <v>3</v>
      </c>
      <c r="M131" s="148">
        <v>2</v>
      </c>
      <c r="N131" s="148">
        <v>9</v>
      </c>
      <c r="O131" s="148">
        <v>6</v>
      </c>
      <c r="P131" s="155">
        <v>4</v>
      </c>
      <c r="Q131" s="151"/>
      <c r="R131" s="145"/>
      <c r="S131" s="145"/>
      <c r="T131" s="153">
        <v>1</v>
      </c>
      <c r="U131" s="148">
        <v>2</v>
      </c>
      <c r="V131" s="155">
        <v>3</v>
      </c>
      <c r="W131" s="148">
        <v>1</v>
      </c>
      <c r="X131" s="148">
        <v>2</v>
      </c>
      <c r="Y131" s="148">
        <v>3</v>
      </c>
      <c r="Z131" s="153">
        <v>2</v>
      </c>
      <c r="AA131" s="148">
        <v>1</v>
      </c>
      <c r="AB131" s="155">
        <v>3</v>
      </c>
      <c r="AC131" s="148">
        <v>3</v>
      </c>
      <c r="AD131" s="148">
        <v>2</v>
      </c>
      <c r="AE131" s="148">
        <v>1</v>
      </c>
      <c r="AF131" s="153">
        <v>3</v>
      </c>
      <c r="AG131" s="148">
        <v>2</v>
      </c>
      <c r="AH131" s="155">
        <v>1</v>
      </c>
      <c r="AI131" s="148">
        <v>3</v>
      </c>
      <c r="AJ131" s="148">
        <v>2</v>
      </c>
      <c r="AK131" s="148">
        <v>1</v>
      </c>
      <c r="AL131" s="153">
        <v>1</v>
      </c>
      <c r="AM131" s="148">
        <v>2</v>
      </c>
      <c r="AN131" s="155">
        <v>3</v>
      </c>
      <c r="AO131" s="148">
        <v>1</v>
      </c>
      <c r="AP131" s="148">
        <v>2</v>
      </c>
      <c r="AQ131" s="148">
        <v>3</v>
      </c>
      <c r="AR131" s="153">
        <v>1</v>
      </c>
      <c r="AS131" s="148">
        <v>2</v>
      </c>
      <c r="AT131" s="155">
        <v>3</v>
      </c>
      <c r="AU131" s="148">
        <v>5</v>
      </c>
      <c r="AV131" s="148">
        <v>4</v>
      </c>
      <c r="AW131" s="148">
        <v>3</v>
      </c>
      <c r="AX131" s="153">
        <v>0</v>
      </c>
      <c r="AY131" s="148">
        <v>0</v>
      </c>
      <c r="AZ131" s="155">
        <v>0</v>
      </c>
      <c r="BA131" s="154"/>
      <c r="BB131" s="148">
        <v>4</v>
      </c>
      <c r="BC131" s="148">
        <v>5</v>
      </c>
      <c r="BD131" s="148">
        <v>6</v>
      </c>
      <c r="BE131" s="148">
        <v>7</v>
      </c>
      <c r="BF131" s="148"/>
      <c r="BG131" s="153">
        <v>8</v>
      </c>
      <c r="BH131" s="148">
        <v>7</v>
      </c>
      <c r="BI131" s="148">
        <v>6</v>
      </c>
      <c r="BJ131" s="155">
        <v>5</v>
      </c>
      <c r="BK131" s="154"/>
      <c r="BL131" s="148">
        <v>1</v>
      </c>
      <c r="BM131" s="148">
        <v>2</v>
      </c>
      <c r="BN131" s="148">
        <v>5</v>
      </c>
      <c r="BO131" s="148">
        <v>6</v>
      </c>
      <c r="BP131" s="148"/>
      <c r="BQ131" s="153">
        <v>2</v>
      </c>
      <c r="BR131" s="148">
        <v>2</v>
      </c>
      <c r="BS131" s="148">
        <v>2</v>
      </c>
      <c r="BT131" s="155">
        <v>3</v>
      </c>
      <c r="BU131" s="154"/>
      <c r="BV131" s="148">
        <v>2</v>
      </c>
      <c r="BW131" s="148">
        <v>2</v>
      </c>
      <c r="BX131" s="148">
        <v>2</v>
      </c>
      <c r="BY131" s="148">
        <v>3</v>
      </c>
      <c r="BZ131" s="148"/>
      <c r="CA131" s="153">
        <v>2</v>
      </c>
      <c r="CB131" s="148">
        <v>2</v>
      </c>
      <c r="CC131" s="148">
        <v>3</v>
      </c>
      <c r="CD131" s="155">
        <v>4</v>
      </c>
      <c r="CE131" s="154"/>
      <c r="CF131" s="148">
        <v>1</v>
      </c>
      <c r="CG131" s="148">
        <v>2</v>
      </c>
      <c r="CH131" s="148">
        <v>3</v>
      </c>
      <c r="CI131" s="148">
        <v>4</v>
      </c>
      <c r="CJ131" s="156" t="s">
        <v>794</v>
      </c>
      <c r="CK131" s="154"/>
      <c r="CL131" s="148">
        <v>1</v>
      </c>
      <c r="CM131" s="148">
        <v>1</v>
      </c>
      <c r="CN131" s="148">
        <v>4</v>
      </c>
      <c r="CO131" s="148">
        <v>4</v>
      </c>
      <c r="CP131" s="148"/>
      <c r="CQ131" s="153">
        <v>4</v>
      </c>
      <c r="CR131" s="148">
        <v>4</v>
      </c>
      <c r="CS131" s="148">
        <v>4</v>
      </c>
      <c r="CT131" s="155">
        <v>4</v>
      </c>
      <c r="CU131" s="154"/>
      <c r="CV131" s="148">
        <v>4</v>
      </c>
      <c r="CW131" s="148">
        <v>4</v>
      </c>
      <c r="CX131" s="148">
        <v>4</v>
      </c>
      <c r="CY131" s="148">
        <v>4</v>
      </c>
      <c r="CZ131" s="148"/>
      <c r="DA131" s="153">
        <v>3</v>
      </c>
      <c r="DB131" s="148">
        <v>3</v>
      </c>
      <c r="DC131" s="148">
        <v>3</v>
      </c>
      <c r="DD131" s="155">
        <v>3</v>
      </c>
      <c r="DE131" s="154"/>
      <c r="DF131" s="148">
        <v>4</v>
      </c>
      <c r="DG131" s="148">
        <v>4</v>
      </c>
      <c r="DH131" s="148">
        <v>4</v>
      </c>
      <c r="DI131" s="148">
        <v>4</v>
      </c>
      <c r="DJ131" s="148"/>
      <c r="DK131" s="153">
        <v>4</v>
      </c>
      <c r="DL131" s="148">
        <v>4</v>
      </c>
      <c r="DM131" s="148">
        <v>4</v>
      </c>
      <c r="DN131" s="155">
        <v>4</v>
      </c>
      <c r="DO131" s="154"/>
      <c r="DP131" s="148">
        <v>4</v>
      </c>
      <c r="DQ131" s="148">
        <v>4</v>
      </c>
      <c r="DR131" s="148">
        <v>4</v>
      </c>
      <c r="DS131" s="148">
        <v>4</v>
      </c>
      <c r="DT131" s="148"/>
      <c r="DU131" s="153">
        <v>3</v>
      </c>
      <c r="DV131" s="148">
        <v>3</v>
      </c>
      <c r="DW131" s="155">
        <v>3</v>
      </c>
      <c r="DX131" s="148">
        <v>0</v>
      </c>
      <c r="DY131" s="156">
        <v>0</v>
      </c>
      <c r="DZ131" s="154"/>
      <c r="EA131" s="148">
        <v>2</v>
      </c>
      <c r="EB131" s="148">
        <v>1</v>
      </c>
      <c r="EC131" s="148">
        <v>4</v>
      </c>
      <c r="ED131" s="148"/>
      <c r="EE131" s="148">
        <v>0</v>
      </c>
      <c r="EF131" s="148"/>
      <c r="EG131" s="153">
        <v>2</v>
      </c>
      <c r="EH131" s="148">
        <v>1</v>
      </c>
      <c r="EI131" s="148">
        <v>4</v>
      </c>
      <c r="EJ131" s="148"/>
      <c r="EK131" s="155">
        <v>0</v>
      </c>
      <c r="EL131" s="154"/>
      <c r="EM131" s="148">
        <v>7</v>
      </c>
      <c r="EN131" s="148">
        <v>8</v>
      </c>
      <c r="EO131" s="148">
        <v>9</v>
      </c>
      <c r="EP131" s="148"/>
      <c r="EQ131" s="148">
        <v>0</v>
      </c>
      <c r="ER131" s="148"/>
      <c r="ES131" s="153">
        <v>7</v>
      </c>
      <c r="ET131" s="148">
        <v>8</v>
      </c>
      <c r="EU131" s="148">
        <v>9</v>
      </c>
      <c r="EV131" s="148"/>
      <c r="EW131" s="155">
        <v>0</v>
      </c>
      <c r="EX131" s="154"/>
      <c r="EY131" s="148">
        <v>1</v>
      </c>
      <c r="EZ131" s="148">
        <v>0</v>
      </c>
      <c r="FA131" s="148"/>
      <c r="FB131" s="153">
        <v>1</v>
      </c>
      <c r="FC131" s="148">
        <v>3</v>
      </c>
      <c r="FD131" s="148">
        <v>4</v>
      </c>
      <c r="FE131" s="148">
        <v>0</v>
      </c>
      <c r="FF131" s="148">
        <v>0</v>
      </c>
      <c r="FG131" s="148">
        <v>0</v>
      </c>
      <c r="FH131" s="148">
        <v>0</v>
      </c>
      <c r="FI131" s="148"/>
      <c r="FJ131" s="155" t="s">
        <v>795</v>
      </c>
      <c r="FK131" s="154"/>
      <c r="FL131" s="148">
        <v>1</v>
      </c>
      <c r="FM131" s="148">
        <v>2</v>
      </c>
      <c r="FN131" s="148">
        <v>3</v>
      </c>
      <c r="FO131" s="148">
        <v>4</v>
      </c>
      <c r="FP131" s="148">
        <v>5</v>
      </c>
      <c r="FQ131" s="148">
        <v>6</v>
      </c>
      <c r="FR131" s="148">
        <v>7</v>
      </c>
      <c r="FS131" s="148">
        <v>0</v>
      </c>
      <c r="FT131" s="148"/>
      <c r="FU131" s="148">
        <v>0</v>
      </c>
      <c r="FV131" s="148"/>
      <c r="FW131" s="153">
        <v>1</v>
      </c>
      <c r="FX131" s="155">
        <v>0</v>
      </c>
      <c r="FY131" s="154"/>
      <c r="FZ131" s="148">
        <v>5</v>
      </c>
      <c r="GA131" s="148">
        <v>0</v>
      </c>
      <c r="GB131" s="153">
        <v>1</v>
      </c>
      <c r="GC131" s="148">
        <v>0</v>
      </c>
      <c r="GD131" s="148">
        <v>0</v>
      </c>
      <c r="GE131" s="148">
        <v>0</v>
      </c>
      <c r="GF131" s="155">
        <v>0</v>
      </c>
      <c r="GG131" s="153">
        <v>3</v>
      </c>
      <c r="GH131" s="148">
        <v>1</v>
      </c>
      <c r="GI131" s="148">
        <v>0</v>
      </c>
      <c r="GJ131" s="155">
        <v>0</v>
      </c>
      <c r="GK131" s="148">
        <v>5</v>
      </c>
      <c r="GL131" s="148">
        <v>2</v>
      </c>
      <c r="GM131" s="148">
        <v>0</v>
      </c>
      <c r="GN131" s="148">
        <v>0</v>
      </c>
      <c r="GO131" s="153">
        <v>3</v>
      </c>
      <c r="GP131" s="155">
        <v>0</v>
      </c>
      <c r="GQ131" s="148">
        <v>1</v>
      </c>
      <c r="GR131" s="148">
        <v>0</v>
      </c>
      <c r="GS131" s="153">
        <v>7</v>
      </c>
      <c r="GT131" s="148">
        <v>8</v>
      </c>
      <c r="GU131" s="148">
        <v>2</v>
      </c>
      <c r="GV131" s="148">
        <v>5</v>
      </c>
      <c r="GW131" s="148">
        <v>1</v>
      </c>
      <c r="GX131" s="155">
        <v>0</v>
      </c>
      <c r="GY131" s="148" t="s">
        <v>796</v>
      </c>
      <c r="GZ131" s="153">
        <v>1</v>
      </c>
      <c r="HA131" s="148">
        <v>1</v>
      </c>
      <c r="HB131" s="148">
        <v>1</v>
      </c>
      <c r="HC131" s="148">
        <v>0</v>
      </c>
      <c r="HD131" s="155">
        <v>0</v>
      </c>
      <c r="HE131" s="148">
        <v>0</v>
      </c>
      <c r="HF131" s="148">
        <v>2</v>
      </c>
      <c r="HG131" s="148">
        <v>2</v>
      </c>
      <c r="HH131" s="148">
        <v>1</v>
      </c>
      <c r="HI131" s="148">
        <v>0</v>
      </c>
      <c r="HJ131" s="153">
        <v>1</v>
      </c>
      <c r="HK131" s="148">
        <v>1</v>
      </c>
      <c r="HL131" s="148">
        <v>0</v>
      </c>
      <c r="HM131" s="148">
        <v>0</v>
      </c>
      <c r="HN131" s="155">
        <v>0</v>
      </c>
      <c r="HO131" s="148">
        <v>1</v>
      </c>
      <c r="HP131" s="148">
        <v>2</v>
      </c>
      <c r="HQ131" s="148">
        <v>3</v>
      </c>
      <c r="HR131" s="148">
        <v>4</v>
      </c>
      <c r="HS131" s="148">
        <v>5</v>
      </c>
      <c r="HT131" s="148">
        <v>6</v>
      </c>
      <c r="HU131" s="148">
        <v>7</v>
      </c>
      <c r="HV131" s="148">
        <v>0</v>
      </c>
      <c r="HW131" s="156">
        <v>0</v>
      </c>
      <c r="HX131" s="148" t="s">
        <v>797</v>
      </c>
      <c r="HY131" s="153">
        <v>0</v>
      </c>
      <c r="HZ131" s="155">
        <v>0</v>
      </c>
    </row>
    <row r="132" spans="1:234" s="18" customFormat="1" x14ac:dyDescent="0.2">
      <c r="A132" s="145">
        <v>59</v>
      </c>
      <c r="B132" s="151"/>
      <c r="C132" s="146" t="s">
        <v>675</v>
      </c>
      <c r="D132" s="151">
        <v>4</v>
      </c>
      <c r="E132" s="151">
        <v>1</v>
      </c>
      <c r="F132" s="145" t="s">
        <v>775</v>
      </c>
      <c r="G132" s="151">
        <v>21</v>
      </c>
      <c r="H132" s="151"/>
      <c r="I132" s="152">
        <v>3</v>
      </c>
      <c r="J132" s="151"/>
      <c r="K132" s="153">
        <v>5</v>
      </c>
      <c r="L132" s="148">
        <v>1</v>
      </c>
      <c r="M132" s="148">
        <v>2</v>
      </c>
      <c r="N132" s="148">
        <v>2</v>
      </c>
      <c r="O132" s="148">
        <v>6</v>
      </c>
      <c r="P132" s="155">
        <v>11</v>
      </c>
      <c r="Q132" s="151"/>
      <c r="R132" s="151"/>
      <c r="S132" s="151"/>
      <c r="T132" s="153">
        <v>1</v>
      </c>
      <c r="U132" s="148">
        <v>1</v>
      </c>
      <c r="V132" s="155">
        <v>5</v>
      </c>
      <c r="W132" s="148">
        <v>1</v>
      </c>
      <c r="X132" s="148">
        <v>1</v>
      </c>
      <c r="Y132" s="148">
        <v>4</v>
      </c>
      <c r="Z132" s="153">
        <v>1</v>
      </c>
      <c r="AA132" s="148">
        <v>1</v>
      </c>
      <c r="AB132" s="155">
        <v>1</v>
      </c>
      <c r="AC132" s="148">
        <v>2</v>
      </c>
      <c r="AD132" s="148">
        <v>2</v>
      </c>
      <c r="AE132" s="148">
        <v>2</v>
      </c>
      <c r="AF132" s="153">
        <v>2</v>
      </c>
      <c r="AG132" s="148">
        <v>2</v>
      </c>
      <c r="AH132" s="155">
        <v>1</v>
      </c>
      <c r="AI132" s="148">
        <v>3</v>
      </c>
      <c r="AJ132" s="148">
        <v>2</v>
      </c>
      <c r="AK132" s="148">
        <v>1</v>
      </c>
      <c r="AL132" s="153">
        <v>1</v>
      </c>
      <c r="AM132" s="148">
        <v>1</v>
      </c>
      <c r="AN132" s="155">
        <v>1</v>
      </c>
      <c r="AO132" s="148">
        <v>1</v>
      </c>
      <c r="AP132" s="148">
        <v>1</v>
      </c>
      <c r="AQ132" s="148">
        <v>1</v>
      </c>
      <c r="AR132" s="153">
        <v>3</v>
      </c>
      <c r="AS132" s="148">
        <v>3</v>
      </c>
      <c r="AT132" s="155">
        <v>2</v>
      </c>
      <c r="AU132" s="148">
        <v>4</v>
      </c>
      <c r="AV132" s="148">
        <v>4</v>
      </c>
      <c r="AW132" s="148">
        <v>2</v>
      </c>
      <c r="AX132" s="153">
        <v>0</v>
      </c>
      <c r="AY132" s="148">
        <v>0</v>
      </c>
      <c r="AZ132" s="155">
        <v>0</v>
      </c>
      <c r="BA132" s="154"/>
      <c r="BB132" s="148">
        <v>5</v>
      </c>
      <c r="BC132" s="148">
        <v>5</v>
      </c>
      <c r="BD132" s="148">
        <v>7</v>
      </c>
      <c r="BE132" s="148">
        <v>4</v>
      </c>
      <c r="BF132" s="148"/>
      <c r="BG132" s="153">
        <v>5</v>
      </c>
      <c r="BH132" s="148">
        <v>7</v>
      </c>
      <c r="BI132" s="148">
        <v>6</v>
      </c>
      <c r="BJ132" s="155">
        <v>5</v>
      </c>
      <c r="BK132" s="154"/>
      <c r="BL132" s="151"/>
      <c r="BM132" s="151"/>
      <c r="BN132" s="151"/>
      <c r="BO132" s="148">
        <v>7</v>
      </c>
      <c r="BP132" s="148"/>
      <c r="BQ132" s="153"/>
      <c r="BR132" s="154"/>
      <c r="BS132" s="154"/>
      <c r="BT132" s="155">
        <v>4</v>
      </c>
      <c r="BU132" s="154"/>
      <c r="BV132" s="151"/>
      <c r="BW132" s="151"/>
      <c r="BX132" s="151"/>
      <c r="BY132" s="148">
        <v>5</v>
      </c>
      <c r="BZ132" s="148"/>
      <c r="CA132" s="153"/>
      <c r="CB132" s="154"/>
      <c r="CC132" s="154"/>
      <c r="CD132" s="155">
        <v>4</v>
      </c>
      <c r="CE132" s="154"/>
      <c r="CF132" s="151"/>
      <c r="CG132" s="151"/>
      <c r="CH132" s="151"/>
      <c r="CI132" s="148">
        <v>4</v>
      </c>
      <c r="CJ132" s="156" t="s">
        <v>798</v>
      </c>
      <c r="CK132" s="154"/>
      <c r="CL132" s="151"/>
      <c r="CM132" s="151"/>
      <c r="CN132" s="151"/>
      <c r="CO132" s="148">
        <v>4</v>
      </c>
      <c r="CP132" s="148"/>
      <c r="CQ132" s="153"/>
      <c r="CR132" s="154"/>
      <c r="CS132" s="154"/>
      <c r="CT132" s="155">
        <v>2</v>
      </c>
      <c r="CU132" s="154"/>
      <c r="CV132" s="151"/>
      <c r="CW132" s="151"/>
      <c r="CX132" s="151"/>
      <c r="CY132" s="148">
        <v>2</v>
      </c>
      <c r="CZ132" s="148"/>
      <c r="DA132" s="153"/>
      <c r="DB132" s="154"/>
      <c r="DC132" s="154"/>
      <c r="DD132" s="155">
        <v>2</v>
      </c>
      <c r="DE132" s="154"/>
      <c r="DF132" s="151"/>
      <c r="DG132" s="151"/>
      <c r="DH132" s="151"/>
      <c r="DI132" s="148">
        <v>2</v>
      </c>
      <c r="DJ132" s="148"/>
      <c r="DK132" s="153"/>
      <c r="DL132" s="154"/>
      <c r="DM132" s="154"/>
      <c r="DN132" s="155">
        <v>2</v>
      </c>
      <c r="DO132" s="154"/>
      <c r="DP132" s="151"/>
      <c r="DQ132" s="151"/>
      <c r="DR132" s="151"/>
      <c r="DS132" s="148">
        <v>1</v>
      </c>
      <c r="DT132" s="148"/>
      <c r="DU132" s="153"/>
      <c r="DV132" s="154"/>
      <c r="DW132" s="155">
        <v>3</v>
      </c>
      <c r="DX132" s="151">
        <v>0</v>
      </c>
      <c r="DY132" s="156">
        <v>0</v>
      </c>
      <c r="DZ132" s="154"/>
      <c r="EA132" s="151"/>
      <c r="EB132" s="151"/>
      <c r="EC132" s="151"/>
      <c r="ED132" s="151"/>
      <c r="EE132" s="151"/>
      <c r="EF132" s="151"/>
      <c r="EG132" s="153"/>
      <c r="EH132" s="154"/>
      <c r="EI132" s="154"/>
      <c r="EJ132" s="148"/>
      <c r="EK132" s="155"/>
      <c r="EL132" s="154"/>
      <c r="EM132" s="151"/>
      <c r="EN132" s="151"/>
      <c r="EO132" s="151"/>
      <c r="EP132" s="145"/>
      <c r="EQ132" s="151"/>
      <c r="ER132" s="151"/>
      <c r="ES132" s="153">
        <v>2</v>
      </c>
      <c r="ET132" s="148">
        <v>8</v>
      </c>
      <c r="EU132" s="148">
        <v>9</v>
      </c>
      <c r="EV132" s="148"/>
      <c r="EW132" s="155">
        <v>0</v>
      </c>
      <c r="EX132" s="154"/>
      <c r="EY132" s="148">
        <v>3</v>
      </c>
      <c r="EZ132" s="148">
        <v>0</v>
      </c>
      <c r="FA132" s="148"/>
      <c r="FB132" s="153">
        <v>2</v>
      </c>
      <c r="FC132" s="148">
        <v>3</v>
      </c>
      <c r="FD132" s="148">
        <v>4</v>
      </c>
      <c r="FE132" s="148">
        <v>6</v>
      </c>
      <c r="FF132" s="148">
        <v>0</v>
      </c>
      <c r="FG132" s="148">
        <v>0</v>
      </c>
      <c r="FH132" s="148">
        <v>0</v>
      </c>
      <c r="FI132" s="148"/>
      <c r="FJ132" s="155">
        <v>0</v>
      </c>
      <c r="FK132" s="154"/>
      <c r="FL132" s="148">
        <v>1</v>
      </c>
      <c r="FM132" s="148">
        <v>2</v>
      </c>
      <c r="FN132" s="148">
        <v>3</v>
      </c>
      <c r="FO132" s="148">
        <v>4</v>
      </c>
      <c r="FP132" s="148">
        <v>5</v>
      </c>
      <c r="FQ132" s="148">
        <v>7</v>
      </c>
      <c r="FR132" s="148">
        <v>6</v>
      </c>
      <c r="FS132" s="148">
        <v>0</v>
      </c>
      <c r="FT132" s="148"/>
      <c r="FU132" s="148">
        <v>0</v>
      </c>
      <c r="FV132" s="148"/>
      <c r="FW132" s="153">
        <v>1</v>
      </c>
      <c r="FX132" s="155" t="s">
        <v>799</v>
      </c>
      <c r="FY132" s="154"/>
      <c r="FZ132" s="148">
        <v>5</v>
      </c>
      <c r="GA132" s="148">
        <v>0</v>
      </c>
      <c r="GB132" s="153">
        <v>1</v>
      </c>
      <c r="GC132" s="148">
        <v>2</v>
      </c>
      <c r="GD132" s="148">
        <v>3</v>
      </c>
      <c r="GE132" s="148">
        <v>0</v>
      </c>
      <c r="GF132" s="155">
        <v>0</v>
      </c>
      <c r="GG132" s="153" t="s">
        <v>800</v>
      </c>
      <c r="GH132" s="154" t="s">
        <v>801</v>
      </c>
      <c r="GI132" s="148">
        <v>3</v>
      </c>
      <c r="GJ132" s="155">
        <v>0</v>
      </c>
      <c r="GK132" s="148">
        <v>8</v>
      </c>
      <c r="GL132" s="148">
        <v>8</v>
      </c>
      <c r="GM132" s="148">
        <v>3</v>
      </c>
      <c r="GN132" s="148">
        <v>0</v>
      </c>
      <c r="GO132" s="153">
        <v>3</v>
      </c>
      <c r="GP132" s="155">
        <v>0</v>
      </c>
      <c r="GQ132" s="148">
        <v>1</v>
      </c>
      <c r="GR132" s="148">
        <v>0</v>
      </c>
      <c r="GS132" s="153">
        <v>1</v>
      </c>
      <c r="GT132" s="148">
        <v>2</v>
      </c>
      <c r="GU132" s="148">
        <v>3</v>
      </c>
      <c r="GV132" s="148">
        <v>7</v>
      </c>
      <c r="GW132" s="148">
        <v>8</v>
      </c>
      <c r="GX132" s="155">
        <v>0</v>
      </c>
      <c r="GY132" s="148" t="s">
        <v>605</v>
      </c>
      <c r="GZ132" s="153">
        <v>0</v>
      </c>
      <c r="HA132" s="148">
        <v>5</v>
      </c>
      <c r="HB132" s="148">
        <v>0</v>
      </c>
      <c r="HC132" s="148">
        <v>0</v>
      </c>
      <c r="HD132" s="155">
        <v>0</v>
      </c>
      <c r="HE132" s="148">
        <v>0</v>
      </c>
      <c r="HF132" s="148">
        <v>5</v>
      </c>
      <c r="HG132" s="148">
        <v>0</v>
      </c>
      <c r="HH132" s="148">
        <v>5</v>
      </c>
      <c r="HI132" s="148">
        <v>0</v>
      </c>
      <c r="HJ132" s="153">
        <v>3</v>
      </c>
      <c r="HK132" s="148">
        <v>1</v>
      </c>
      <c r="HL132" s="148">
        <v>0</v>
      </c>
      <c r="HM132" s="148">
        <v>0</v>
      </c>
      <c r="HN132" s="155">
        <v>0</v>
      </c>
      <c r="HO132" s="148">
        <v>1</v>
      </c>
      <c r="HP132" s="148">
        <v>2</v>
      </c>
      <c r="HQ132" s="148">
        <v>3</v>
      </c>
      <c r="HR132" s="148">
        <v>4</v>
      </c>
      <c r="HS132" s="148">
        <v>5</v>
      </c>
      <c r="HT132" s="148">
        <v>6</v>
      </c>
      <c r="HU132" s="148">
        <v>7</v>
      </c>
      <c r="HV132" s="148">
        <v>0</v>
      </c>
      <c r="HW132" s="156">
        <v>0</v>
      </c>
      <c r="HX132" s="148" t="s">
        <v>802</v>
      </c>
      <c r="HY132" s="153">
        <v>3</v>
      </c>
      <c r="HZ132" s="155" t="s">
        <v>803</v>
      </c>
    </row>
    <row r="133" spans="1:234" s="18" customFormat="1" x14ac:dyDescent="0.2">
      <c r="A133" s="151">
        <v>60</v>
      </c>
      <c r="B133" s="151"/>
      <c r="C133" s="146" t="s">
        <v>310</v>
      </c>
      <c r="D133" s="151">
        <v>8</v>
      </c>
      <c r="E133" s="151">
        <v>1</v>
      </c>
      <c r="F133" s="145" t="s">
        <v>775</v>
      </c>
      <c r="G133" s="151">
        <v>21</v>
      </c>
      <c r="H133" s="151"/>
      <c r="I133" s="152">
        <v>3</v>
      </c>
      <c r="J133" s="151"/>
      <c r="K133" s="153">
        <v>2</v>
      </c>
      <c r="L133" s="148">
        <v>3</v>
      </c>
      <c r="M133" s="148">
        <v>7</v>
      </c>
      <c r="N133" s="148">
        <v>5</v>
      </c>
      <c r="O133" s="148">
        <v>6</v>
      </c>
      <c r="P133" s="155">
        <v>11</v>
      </c>
      <c r="Q133" s="151"/>
      <c r="R133" s="151"/>
      <c r="S133" s="151"/>
      <c r="T133" s="153">
        <v>1</v>
      </c>
      <c r="U133" s="148">
        <v>1</v>
      </c>
      <c r="V133" s="155">
        <v>1</v>
      </c>
      <c r="W133" s="148">
        <v>4</v>
      </c>
      <c r="X133" s="148">
        <v>3</v>
      </c>
      <c r="Y133" s="148">
        <v>3</v>
      </c>
      <c r="Z133" s="153">
        <v>5</v>
      </c>
      <c r="AA133" s="148">
        <v>3</v>
      </c>
      <c r="AB133" s="155">
        <v>2</v>
      </c>
      <c r="AC133" s="148">
        <v>5</v>
      </c>
      <c r="AD133" s="148">
        <v>3</v>
      </c>
      <c r="AE133" s="148">
        <v>2</v>
      </c>
      <c r="AF133" s="153">
        <v>5</v>
      </c>
      <c r="AG133" s="148">
        <v>3</v>
      </c>
      <c r="AH133" s="155">
        <v>1</v>
      </c>
      <c r="AI133" s="148">
        <v>5</v>
      </c>
      <c r="AJ133" s="148">
        <v>3</v>
      </c>
      <c r="AK133" s="148">
        <v>2</v>
      </c>
      <c r="AL133" s="153">
        <v>2</v>
      </c>
      <c r="AM133" s="148">
        <v>1</v>
      </c>
      <c r="AN133" s="155">
        <v>1</v>
      </c>
      <c r="AO133" s="148">
        <v>3</v>
      </c>
      <c r="AP133" s="148">
        <v>2</v>
      </c>
      <c r="AQ133" s="148">
        <v>2</v>
      </c>
      <c r="AR133" s="153">
        <v>4</v>
      </c>
      <c r="AS133" s="148">
        <v>3</v>
      </c>
      <c r="AT133" s="155">
        <v>2</v>
      </c>
      <c r="AU133" s="148">
        <v>5</v>
      </c>
      <c r="AV133" s="148">
        <v>3</v>
      </c>
      <c r="AW133" s="148">
        <v>3</v>
      </c>
      <c r="AX133" s="153" t="s">
        <v>804</v>
      </c>
      <c r="AY133" s="154" t="s">
        <v>804</v>
      </c>
      <c r="AZ133" s="155" t="s">
        <v>804</v>
      </c>
      <c r="BA133" s="154"/>
      <c r="BB133" s="148">
        <v>9</v>
      </c>
      <c r="BC133" s="148">
        <v>8</v>
      </c>
      <c r="BD133" s="148">
        <v>6</v>
      </c>
      <c r="BE133" s="148">
        <v>6</v>
      </c>
      <c r="BF133" s="148"/>
      <c r="BG133" s="153">
        <v>11</v>
      </c>
      <c r="BH133" s="148">
        <v>7</v>
      </c>
      <c r="BI133" s="148">
        <v>6</v>
      </c>
      <c r="BJ133" s="155">
        <v>4</v>
      </c>
      <c r="BK133" s="154"/>
      <c r="BL133" s="148">
        <v>2</v>
      </c>
      <c r="BM133" s="148">
        <v>3</v>
      </c>
      <c r="BN133" s="148">
        <v>6</v>
      </c>
      <c r="BO133" s="148">
        <v>7</v>
      </c>
      <c r="BP133" s="148"/>
      <c r="BQ133" s="153">
        <v>1</v>
      </c>
      <c r="BR133" s="148">
        <v>2</v>
      </c>
      <c r="BS133" s="148">
        <v>2</v>
      </c>
      <c r="BT133" s="155">
        <v>3</v>
      </c>
      <c r="BU133" s="154"/>
      <c r="BV133" s="148">
        <v>0</v>
      </c>
      <c r="BW133" s="148">
        <v>0</v>
      </c>
      <c r="BX133" s="148">
        <v>3</v>
      </c>
      <c r="BY133" s="148">
        <v>5</v>
      </c>
      <c r="BZ133" s="148"/>
      <c r="CA133" s="153">
        <v>1</v>
      </c>
      <c r="CB133" s="148">
        <v>1</v>
      </c>
      <c r="CC133" s="148">
        <v>2</v>
      </c>
      <c r="CD133" s="155">
        <v>4</v>
      </c>
      <c r="CE133" s="154"/>
      <c r="CF133" s="148">
        <v>1</v>
      </c>
      <c r="CG133" s="148">
        <v>1</v>
      </c>
      <c r="CH133" s="148">
        <v>3</v>
      </c>
      <c r="CI133" s="148">
        <v>4</v>
      </c>
      <c r="CJ133" s="156" t="s">
        <v>805</v>
      </c>
      <c r="CK133" s="154"/>
      <c r="CL133" s="148">
        <v>4</v>
      </c>
      <c r="CM133" s="148">
        <v>4</v>
      </c>
      <c r="CN133" s="148">
        <v>4</v>
      </c>
      <c r="CO133" s="148">
        <v>4</v>
      </c>
      <c r="CP133" s="148"/>
      <c r="CQ133" s="153">
        <v>3</v>
      </c>
      <c r="CR133" s="148">
        <v>3</v>
      </c>
      <c r="CS133" s="148">
        <v>3</v>
      </c>
      <c r="CT133" s="155">
        <v>3</v>
      </c>
      <c r="CU133" s="154"/>
      <c r="CV133" s="148">
        <v>2</v>
      </c>
      <c r="CW133" s="148">
        <v>2</v>
      </c>
      <c r="CX133" s="148">
        <v>4</v>
      </c>
      <c r="CY133" s="148">
        <v>4</v>
      </c>
      <c r="CZ133" s="148"/>
      <c r="DA133" s="153">
        <v>2</v>
      </c>
      <c r="DB133" s="148">
        <v>2</v>
      </c>
      <c r="DC133" s="148">
        <v>4</v>
      </c>
      <c r="DD133" s="155">
        <v>4</v>
      </c>
      <c r="DE133" s="154"/>
      <c r="DF133" s="148">
        <v>4</v>
      </c>
      <c r="DG133" s="148">
        <v>4</v>
      </c>
      <c r="DH133" s="148">
        <v>2</v>
      </c>
      <c r="DI133" s="148">
        <v>2</v>
      </c>
      <c r="DJ133" s="148"/>
      <c r="DK133" s="153">
        <v>4</v>
      </c>
      <c r="DL133" s="148">
        <v>4</v>
      </c>
      <c r="DM133" s="148">
        <v>3</v>
      </c>
      <c r="DN133" s="155">
        <v>3</v>
      </c>
      <c r="DO133" s="154"/>
      <c r="DP133" s="148">
        <v>4</v>
      </c>
      <c r="DQ133" s="148">
        <v>3</v>
      </c>
      <c r="DR133" s="148">
        <v>3</v>
      </c>
      <c r="DS133" s="148">
        <v>3</v>
      </c>
      <c r="DT133" s="148"/>
      <c r="DU133" s="153">
        <v>4</v>
      </c>
      <c r="DV133" s="148">
        <v>3</v>
      </c>
      <c r="DW133" s="155">
        <v>3</v>
      </c>
      <c r="DX133" s="148" t="s">
        <v>806</v>
      </c>
      <c r="DY133" s="156" t="s">
        <v>807</v>
      </c>
      <c r="DZ133" s="154"/>
      <c r="EA133" s="148">
        <v>2</v>
      </c>
      <c r="EB133" s="148">
        <v>5</v>
      </c>
      <c r="EC133" s="148">
        <v>0</v>
      </c>
      <c r="ED133" s="148"/>
      <c r="EE133" s="148">
        <v>0</v>
      </c>
      <c r="EF133" s="148"/>
      <c r="EG133" s="153">
        <v>2</v>
      </c>
      <c r="EH133" s="148">
        <v>5</v>
      </c>
      <c r="EI133" s="148">
        <v>7</v>
      </c>
      <c r="EJ133" s="148"/>
      <c r="EK133" s="155">
        <v>0</v>
      </c>
      <c r="EL133" s="154"/>
      <c r="EM133" s="148">
        <v>2</v>
      </c>
      <c r="EN133" s="148">
        <v>5</v>
      </c>
      <c r="EO133" s="148">
        <v>7</v>
      </c>
      <c r="EP133" s="148"/>
      <c r="EQ133" s="148">
        <v>0</v>
      </c>
      <c r="ER133" s="148"/>
      <c r="ES133" s="153">
        <v>2</v>
      </c>
      <c r="ET133" s="148">
        <v>5</v>
      </c>
      <c r="EU133" s="148">
        <v>7</v>
      </c>
      <c r="EV133" s="148"/>
      <c r="EW133" s="155">
        <v>0</v>
      </c>
      <c r="EX133" s="154"/>
      <c r="EY133" s="148">
        <v>5</v>
      </c>
      <c r="EZ133" s="151" t="s">
        <v>808</v>
      </c>
      <c r="FA133" s="151"/>
      <c r="FB133" s="153">
        <v>3</v>
      </c>
      <c r="FC133" s="148">
        <v>4</v>
      </c>
      <c r="FD133" s="148">
        <v>2</v>
      </c>
      <c r="FE133" s="148">
        <v>6</v>
      </c>
      <c r="FF133" s="148">
        <v>0</v>
      </c>
      <c r="FG133" s="148">
        <v>0</v>
      </c>
      <c r="FH133" s="148">
        <v>0</v>
      </c>
      <c r="FI133" s="148"/>
      <c r="FJ133" s="155">
        <v>0</v>
      </c>
      <c r="FK133" s="154"/>
      <c r="FL133" s="148">
        <v>1</v>
      </c>
      <c r="FM133" s="148">
        <v>2</v>
      </c>
      <c r="FN133" s="148">
        <v>4</v>
      </c>
      <c r="FO133" s="148">
        <v>6</v>
      </c>
      <c r="FP133" s="148">
        <v>7</v>
      </c>
      <c r="FQ133" s="148">
        <v>0</v>
      </c>
      <c r="FR133" s="148">
        <v>0</v>
      </c>
      <c r="FS133" s="148">
        <v>0</v>
      </c>
      <c r="FT133" s="148"/>
      <c r="FU133" s="148">
        <v>0</v>
      </c>
      <c r="FV133" s="148"/>
      <c r="FW133" s="153">
        <v>1</v>
      </c>
      <c r="FX133" s="155" t="s">
        <v>809</v>
      </c>
      <c r="FY133" s="154"/>
      <c r="FZ133" s="148">
        <v>5</v>
      </c>
      <c r="GA133" s="148">
        <v>0</v>
      </c>
      <c r="GB133" s="153">
        <v>1</v>
      </c>
      <c r="GC133" s="148">
        <v>0</v>
      </c>
      <c r="GD133" s="148">
        <v>0</v>
      </c>
      <c r="GE133" s="148">
        <v>0</v>
      </c>
      <c r="GF133" s="155">
        <v>0</v>
      </c>
      <c r="GG133" s="153">
        <v>5</v>
      </c>
      <c r="GH133" s="148">
        <v>8</v>
      </c>
      <c r="GI133" s="148">
        <v>0</v>
      </c>
      <c r="GJ133" s="155">
        <v>0</v>
      </c>
      <c r="GK133" s="148">
        <v>5</v>
      </c>
      <c r="GL133" s="148">
        <v>15</v>
      </c>
      <c r="GM133" s="148">
        <v>0</v>
      </c>
      <c r="GN133" s="148">
        <v>0</v>
      </c>
      <c r="GO133" s="153">
        <v>3</v>
      </c>
      <c r="GP133" s="155">
        <v>0</v>
      </c>
      <c r="GQ133" s="148">
        <v>1</v>
      </c>
      <c r="GR133" s="148">
        <v>0</v>
      </c>
      <c r="GS133" s="153">
        <v>3</v>
      </c>
      <c r="GT133" s="148">
        <v>1</v>
      </c>
      <c r="GU133" s="148">
        <v>2</v>
      </c>
      <c r="GV133" s="148">
        <v>5</v>
      </c>
      <c r="GW133" s="148">
        <v>6</v>
      </c>
      <c r="GX133" s="155">
        <v>0</v>
      </c>
      <c r="GY133" s="151" t="s">
        <v>810</v>
      </c>
      <c r="GZ133" s="153">
        <v>2</v>
      </c>
      <c r="HA133" s="148">
        <v>5</v>
      </c>
      <c r="HB133" s="148">
        <v>0</v>
      </c>
      <c r="HC133" s="148">
        <v>0</v>
      </c>
      <c r="HD133" s="155">
        <v>0</v>
      </c>
      <c r="HE133" s="148">
        <v>0</v>
      </c>
      <c r="HF133" s="148">
        <v>7</v>
      </c>
      <c r="HG133" s="148">
        <v>0</v>
      </c>
      <c r="HH133" s="148">
        <v>0</v>
      </c>
      <c r="HI133" s="148">
        <v>0</v>
      </c>
      <c r="HJ133" s="153">
        <v>3</v>
      </c>
      <c r="HK133" s="148">
        <v>1</v>
      </c>
      <c r="HL133" s="148">
        <v>0</v>
      </c>
      <c r="HM133" s="148">
        <v>0</v>
      </c>
      <c r="HN133" s="155">
        <v>0</v>
      </c>
      <c r="HO133" s="148">
        <v>1</v>
      </c>
      <c r="HP133" s="148">
        <v>2</v>
      </c>
      <c r="HQ133" s="148">
        <v>3</v>
      </c>
      <c r="HR133" s="148">
        <v>4</v>
      </c>
      <c r="HS133" s="148">
        <v>5</v>
      </c>
      <c r="HT133" s="148">
        <v>7</v>
      </c>
      <c r="HU133" s="148">
        <v>0</v>
      </c>
      <c r="HV133" s="148">
        <v>0</v>
      </c>
      <c r="HW133" s="156">
        <v>0</v>
      </c>
      <c r="HX133" s="151" t="s">
        <v>811</v>
      </c>
      <c r="HY133" s="153">
        <v>6</v>
      </c>
      <c r="HZ133" s="155" t="s">
        <v>812</v>
      </c>
    </row>
    <row r="134" spans="1:234" s="18" customFormat="1" x14ac:dyDescent="0.2">
      <c r="A134" s="145">
        <v>61</v>
      </c>
      <c r="B134" s="151"/>
      <c r="C134" s="146" t="s">
        <v>310</v>
      </c>
      <c r="D134" s="151">
        <v>2</v>
      </c>
      <c r="E134" s="151">
        <v>1</v>
      </c>
      <c r="F134" s="157" t="s">
        <v>813</v>
      </c>
      <c r="G134" s="151">
        <v>22</v>
      </c>
      <c r="H134" s="151"/>
      <c r="I134" s="152">
        <v>1</v>
      </c>
      <c r="J134" s="151"/>
      <c r="K134" s="153">
        <v>4</v>
      </c>
      <c r="L134" s="154">
        <v>5</v>
      </c>
      <c r="M134" s="154">
        <v>3</v>
      </c>
      <c r="N134" s="154">
        <v>11</v>
      </c>
      <c r="O134" s="154">
        <v>10</v>
      </c>
      <c r="P134" s="155">
        <v>2</v>
      </c>
      <c r="Q134" s="151" t="s">
        <v>814</v>
      </c>
      <c r="R134" s="151"/>
      <c r="S134" s="151"/>
      <c r="T134" s="153">
        <v>1</v>
      </c>
      <c r="U134" s="154">
        <v>1</v>
      </c>
      <c r="V134" s="155">
        <v>3</v>
      </c>
      <c r="W134" s="151">
        <v>2</v>
      </c>
      <c r="X134" s="151">
        <v>1</v>
      </c>
      <c r="Y134" s="151">
        <v>3</v>
      </c>
      <c r="Z134" s="153">
        <v>2</v>
      </c>
      <c r="AA134" s="154">
        <v>1</v>
      </c>
      <c r="AB134" s="155">
        <v>2</v>
      </c>
      <c r="AC134" s="151">
        <v>4</v>
      </c>
      <c r="AD134" s="151">
        <v>2</v>
      </c>
      <c r="AE134" s="151">
        <v>3</v>
      </c>
      <c r="AF134" s="153">
        <v>4</v>
      </c>
      <c r="AG134" s="154">
        <v>1</v>
      </c>
      <c r="AH134" s="155">
        <v>1</v>
      </c>
      <c r="AI134" s="151">
        <v>3</v>
      </c>
      <c r="AJ134" s="151">
        <v>2</v>
      </c>
      <c r="AK134" s="151">
        <v>2</v>
      </c>
      <c r="AL134" s="153">
        <v>1</v>
      </c>
      <c r="AM134" s="154">
        <v>1</v>
      </c>
      <c r="AN134" s="155">
        <v>1</v>
      </c>
      <c r="AO134" s="151">
        <v>1</v>
      </c>
      <c r="AP134" s="151">
        <v>2</v>
      </c>
      <c r="AQ134" s="151">
        <v>3</v>
      </c>
      <c r="AR134" s="153">
        <v>3</v>
      </c>
      <c r="AS134" s="154">
        <v>3</v>
      </c>
      <c r="AT134" s="155">
        <v>1</v>
      </c>
      <c r="AU134" s="151">
        <v>5</v>
      </c>
      <c r="AV134" s="151">
        <v>4</v>
      </c>
      <c r="AW134" s="151">
        <v>3</v>
      </c>
      <c r="AX134" s="153" t="s">
        <v>815</v>
      </c>
      <c r="AY134" s="154" t="s">
        <v>815</v>
      </c>
      <c r="AZ134" s="155" t="s">
        <v>816</v>
      </c>
      <c r="BA134" s="154"/>
      <c r="BB134" s="151">
        <v>2</v>
      </c>
      <c r="BC134" s="151">
        <v>3</v>
      </c>
      <c r="BD134" s="151">
        <v>4</v>
      </c>
      <c r="BE134" s="151">
        <v>9</v>
      </c>
      <c r="BF134" s="145"/>
      <c r="BG134" s="153">
        <v>10</v>
      </c>
      <c r="BH134" s="154">
        <v>10</v>
      </c>
      <c r="BI134" s="154">
        <v>8</v>
      </c>
      <c r="BJ134" s="155">
        <v>6</v>
      </c>
      <c r="BK134" s="154"/>
      <c r="BL134" s="151">
        <v>2</v>
      </c>
      <c r="BM134" s="151">
        <v>3</v>
      </c>
      <c r="BN134" s="151">
        <v>6</v>
      </c>
      <c r="BO134" s="151">
        <v>7</v>
      </c>
      <c r="BP134" s="151"/>
      <c r="BQ134" s="153">
        <v>2</v>
      </c>
      <c r="BR134" s="154">
        <v>2</v>
      </c>
      <c r="BS134" s="154">
        <v>2</v>
      </c>
      <c r="BT134" s="155">
        <v>3</v>
      </c>
      <c r="BU134" s="154"/>
      <c r="BV134" s="151">
        <v>2</v>
      </c>
      <c r="BW134" s="151">
        <v>2</v>
      </c>
      <c r="BX134" s="151">
        <v>3</v>
      </c>
      <c r="BY134" s="151">
        <v>4</v>
      </c>
      <c r="BZ134" s="151"/>
      <c r="CA134" s="153">
        <v>1</v>
      </c>
      <c r="CB134" s="154">
        <v>2</v>
      </c>
      <c r="CC134" s="154">
        <v>4</v>
      </c>
      <c r="CD134" s="155">
        <v>4</v>
      </c>
      <c r="CE134" s="154"/>
      <c r="CF134" s="151">
        <v>1</v>
      </c>
      <c r="CG134" s="151">
        <v>3</v>
      </c>
      <c r="CH134" s="151">
        <v>4</v>
      </c>
      <c r="CI134" s="151">
        <v>4</v>
      </c>
      <c r="CJ134" s="156" t="s">
        <v>817</v>
      </c>
      <c r="CK134" s="154"/>
      <c r="CL134" s="151">
        <v>1</v>
      </c>
      <c r="CM134" s="151">
        <v>1</v>
      </c>
      <c r="CN134" s="151">
        <v>2</v>
      </c>
      <c r="CO134" s="151">
        <v>2</v>
      </c>
      <c r="CP134" s="151"/>
      <c r="CQ134" s="153">
        <v>2</v>
      </c>
      <c r="CR134" s="154">
        <v>2</v>
      </c>
      <c r="CS134" s="154">
        <v>4</v>
      </c>
      <c r="CT134" s="155">
        <v>5</v>
      </c>
      <c r="CU134" s="154"/>
      <c r="CV134" s="151">
        <v>2</v>
      </c>
      <c r="CW134" s="151">
        <v>2</v>
      </c>
      <c r="CX134" s="151">
        <v>4</v>
      </c>
      <c r="CY134" s="151">
        <v>5</v>
      </c>
      <c r="CZ134" s="145"/>
      <c r="DA134" s="153">
        <v>2</v>
      </c>
      <c r="DB134" s="154">
        <v>2</v>
      </c>
      <c r="DC134" s="154">
        <v>4</v>
      </c>
      <c r="DD134" s="155">
        <v>5</v>
      </c>
      <c r="DE134" s="154"/>
      <c r="DF134" s="151">
        <v>2</v>
      </c>
      <c r="DG134" s="151">
        <v>2</v>
      </c>
      <c r="DH134" s="151">
        <v>3</v>
      </c>
      <c r="DI134" s="151">
        <v>4</v>
      </c>
      <c r="DJ134" s="151"/>
      <c r="DK134" s="153">
        <v>3</v>
      </c>
      <c r="DL134" s="154">
        <v>2</v>
      </c>
      <c r="DM134" s="154">
        <v>2</v>
      </c>
      <c r="DN134" s="155">
        <v>2</v>
      </c>
      <c r="DO134" s="154"/>
      <c r="DP134" s="151">
        <v>4</v>
      </c>
      <c r="DQ134" s="151">
        <v>4</v>
      </c>
      <c r="DR134" s="151">
        <v>5</v>
      </c>
      <c r="DS134" s="151">
        <v>5</v>
      </c>
      <c r="DT134" s="151"/>
      <c r="DU134" s="153">
        <v>2</v>
      </c>
      <c r="DV134" s="154">
        <v>3</v>
      </c>
      <c r="DW134" s="155">
        <v>3</v>
      </c>
      <c r="DX134" s="151" t="s">
        <v>818</v>
      </c>
      <c r="DY134" s="156" t="s">
        <v>819</v>
      </c>
      <c r="DZ134" s="154"/>
      <c r="EA134" s="151">
        <v>2</v>
      </c>
      <c r="EB134" s="151">
        <v>4</v>
      </c>
      <c r="EC134" s="151">
        <v>5</v>
      </c>
      <c r="ED134" s="151"/>
      <c r="EE134" s="151">
        <v>0</v>
      </c>
      <c r="EF134" s="151"/>
      <c r="EG134" s="153">
        <v>2</v>
      </c>
      <c r="EH134" s="154">
        <v>4</v>
      </c>
      <c r="EI134" s="154">
        <v>5</v>
      </c>
      <c r="EJ134" s="148"/>
      <c r="EK134" s="155">
        <v>0</v>
      </c>
      <c r="EL134" s="154"/>
      <c r="EM134" s="151">
        <v>2</v>
      </c>
      <c r="EN134" s="151">
        <v>5</v>
      </c>
      <c r="EO134" s="151">
        <v>7</v>
      </c>
      <c r="EP134" s="145"/>
      <c r="EQ134" s="151">
        <v>0</v>
      </c>
      <c r="ER134" s="151"/>
      <c r="ES134" s="153">
        <v>5</v>
      </c>
      <c r="ET134" s="154">
        <v>7</v>
      </c>
      <c r="EU134" s="154">
        <v>8</v>
      </c>
      <c r="EV134" s="148"/>
      <c r="EW134" s="155">
        <v>0</v>
      </c>
      <c r="EX134" s="154"/>
      <c r="EY134" s="151">
        <v>3</v>
      </c>
      <c r="EZ134" s="151">
        <v>0</v>
      </c>
      <c r="FA134" s="151"/>
      <c r="FB134" s="153">
        <v>1</v>
      </c>
      <c r="FC134" s="154">
        <v>3</v>
      </c>
      <c r="FD134" s="154">
        <v>6</v>
      </c>
      <c r="FE134" s="154">
        <v>0</v>
      </c>
      <c r="FF134" s="154">
        <v>0</v>
      </c>
      <c r="FG134" s="154">
        <v>0</v>
      </c>
      <c r="FH134" s="154">
        <v>0</v>
      </c>
      <c r="FI134" s="154"/>
      <c r="FJ134" s="155">
        <v>0</v>
      </c>
      <c r="FK134" s="154"/>
      <c r="FL134" s="151">
        <v>1</v>
      </c>
      <c r="FM134" s="151">
        <v>2</v>
      </c>
      <c r="FN134" s="151">
        <v>3</v>
      </c>
      <c r="FO134" s="151">
        <v>4</v>
      </c>
      <c r="FP134" s="151">
        <v>7</v>
      </c>
      <c r="FQ134" s="151">
        <v>0</v>
      </c>
      <c r="FR134" s="151">
        <v>0</v>
      </c>
      <c r="FS134" s="151">
        <v>0</v>
      </c>
      <c r="FT134" s="151"/>
      <c r="FU134" s="151">
        <v>0</v>
      </c>
      <c r="FV134" s="151"/>
      <c r="FW134" s="153">
        <v>3</v>
      </c>
      <c r="FX134" s="155" t="s">
        <v>820</v>
      </c>
      <c r="FY134" s="154"/>
      <c r="FZ134" s="151">
        <v>5</v>
      </c>
      <c r="GA134" s="151">
        <v>0</v>
      </c>
      <c r="GB134" s="153">
        <v>1</v>
      </c>
      <c r="GC134" s="154">
        <v>0</v>
      </c>
      <c r="GD134" s="154">
        <v>0</v>
      </c>
      <c r="GE134" s="154">
        <v>0</v>
      </c>
      <c r="GF134" s="155">
        <v>0</v>
      </c>
      <c r="GG134" s="153">
        <v>7</v>
      </c>
      <c r="GH134" s="154">
        <v>4</v>
      </c>
      <c r="GI134" s="154">
        <v>0</v>
      </c>
      <c r="GJ134" s="155" t="s">
        <v>265</v>
      </c>
      <c r="GK134" s="151">
        <v>7</v>
      </c>
      <c r="GL134" s="151">
        <v>3</v>
      </c>
      <c r="GM134" s="151">
        <v>0</v>
      </c>
      <c r="GN134" s="151" t="s">
        <v>265</v>
      </c>
      <c r="GO134" s="153">
        <v>3</v>
      </c>
      <c r="GP134" s="155">
        <v>0</v>
      </c>
      <c r="GQ134" s="151">
        <v>1</v>
      </c>
      <c r="GR134" s="151">
        <v>0</v>
      </c>
      <c r="GS134" s="153">
        <v>2</v>
      </c>
      <c r="GT134" s="154">
        <v>8</v>
      </c>
      <c r="GU134" s="154">
        <v>1</v>
      </c>
      <c r="GV134" s="154">
        <v>4</v>
      </c>
      <c r="GW134" s="154">
        <v>5</v>
      </c>
      <c r="GX134" s="155">
        <v>0</v>
      </c>
      <c r="GY134" s="151" t="s">
        <v>821</v>
      </c>
      <c r="GZ134" s="153">
        <v>1</v>
      </c>
      <c r="HA134" s="154">
        <v>1</v>
      </c>
      <c r="HB134" s="154">
        <v>0</v>
      </c>
      <c r="HC134" s="154">
        <v>0</v>
      </c>
      <c r="HD134" s="155">
        <v>0</v>
      </c>
      <c r="HE134" s="151">
        <v>8</v>
      </c>
      <c r="HF134" s="151">
        <v>20</v>
      </c>
      <c r="HG134" s="151">
        <v>5</v>
      </c>
      <c r="HH134" s="151">
        <v>2</v>
      </c>
      <c r="HI134" s="151">
        <v>0</v>
      </c>
      <c r="HJ134" s="153">
        <v>5</v>
      </c>
      <c r="HK134" s="154">
        <v>2</v>
      </c>
      <c r="HL134" s="154">
        <v>1</v>
      </c>
      <c r="HM134" s="154">
        <v>0</v>
      </c>
      <c r="HN134" s="155">
        <v>0</v>
      </c>
      <c r="HO134" s="151">
        <v>1</v>
      </c>
      <c r="HP134" s="151">
        <v>2</v>
      </c>
      <c r="HQ134" s="151">
        <v>4</v>
      </c>
      <c r="HR134" s="151">
        <v>0</v>
      </c>
      <c r="HS134" s="151">
        <v>0</v>
      </c>
      <c r="HT134" s="151">
        <v>0</v>
      </c>
      <c r="HU134" s="151">
        <v>0</v>
      </c>
      <c r="HV134" s="151">
        <v>0</v>
      </c>
      <c r="HW134" s="156" t="s">
        <v>822</v>
      </c>
      <c r="HX134" s="151" t="s">
        <v>823</v>
      </c>
      <c r="HY134" s="153">
        <v>4</v>
      </c>
      <c r="HZ134" s="155" t="s">
        <v>824</v>
      </c>
    </row>
    <row r="135" spans="1:234" s="18" customFormat="1" x14ac:dyDescent="0.2">
      <c r="A135" s="151">
        <v>62</v>
      </c>
      <c r="B135" s="151"/>
      <c r="C135" s="146" t="s">
        <v>825</v>
      </c>
      <c r="D135" s="151">
        <v>4</v>
      </c>
      <c r="E135" s="151">
        <v>1</v>
      </c>
      <c r="F135" s="157" t="s">
        <v>813</v>
      </c>
      <c r="G135" s="151">
        <v>22</v>
      </c>
      <c r="H135" s="151"/>
      <c r="I135" s="152">
        <v>2</v>
      </c>
      <c r="J135" s="151"/>
      <c r="K135" s="153">
        <v>4</v>
      </c>
      <c r="L135" s="154">
        <v>7</v>
      </c>
      <c r="M135" s="154">
        <v>8</v>
      </c>
      <c r="N135" s="154">
        <v>6</v>
      </c>
      <c r="O135" s="154">
        <v>1</v>
      </c>
      <c r="P135" s="155">
        <v>11</v>
      </c>
      <c r="Q135" s="151"/>
      <c r="R135" s="151"/>
      <c r="S135" s="151"/>
      <c r="T135" s="153">
        <v>1</v>
      </c>
      <c r="U135" s="154">
        <v>2</v>
      </c>
      <c r="V135" s="155">
        <v>3</v>
      </c>
      <c r="W135" s="151">
        <v>1</v>
      </c>
      <c r="X135" s="151">
        <v>2</v>
      </c>
      <c r="Y135" s="151">
        <v>3</v>
      </c>
      <c r="Z135" s="153">
        <v>1</v>
      </c>
      <c r="AA135" s="154">
        <v>1</v>
      </c>
      <c r="AB135" s="155">
        <v>2</v>
      </c>
      <c r="AC135" s="151">
        <v>4</v>
      </c>
      <c r="AD135" s="151">
        <v>1</v>
      </c>
      <c r="AE135" s="151">
        <v>1</v>
      </c>
      <c r="AF135" s="153">
        <v>4</v>
      </c>
      <c r="AG135" s="154">
        <v>1</v>
      </c>
      <c r="AH135" s="155">
        <v>1</v>
      </c>
      <c r="AI135" s="151">
        <v>5</v>
      </c>
      <c r="AJ135" s="151">
        <v>4</v>
      </c>
      <c r="AK135" s="151">
        <v>4</v>
      </c>
      <c r="AL135" s="153">
        <v>1</v>
      </c>
      <c r="AM135" s="154">
        <v>1</v>
      </c>
      <c r="AN135" s="155">
        <v>1</v>
      </c>
      <c r="AO135" s="151">
        <v>3</v>
      </c>
      <c r="AP135" s="151">
        <v>3</v>
      </c>
      <c r="AQ135" s="151">
        <v>3</v>
      </c>
      <c r="AR135" s="153">
        <v>1</v>
      </c>
      <c r="AS135" s="154">
        <v>2</v>
      </c>
      <c r="AT135" s="155">
        <v>2</v>
      </c>
      <c r="AU135" s="151">
        <v>5</v>
      </c>
      <c r="AV135" s="151">
        <v>3</v>
      </c>
      <c r="AW135" s="151">
        <v>3</v>
      </c>
      <c r="AX135" s="153">
        <v>0</v>
      </c>
      <c r="AY135" s="154">
        <v>0</v>
      </c>
      <c r="AZ135" s="155">
        <v>0</v>
      </c>
      <c r="BA135" s="154"/>
      <c r="BB135" s="151">
        <v>3</v>
      </c>
      <c r="BC135" s="151">
        <v>4</v>
      </c>
      <c r="BD135" s="151">
        <v>4</v>
      </c>
      <c r="BE135" s="151">
        <v>4</v>
      </c>
      <c r="BF135" s="145"/>
      <c r="BG135" s="153">
        <v>8</v>
      </c>
      <c r="BH135" s="154">
        <v>7</v>
      </c>
      <c r="BI135" s="154">
        <v>7</v>
      </c>
      <c r="BJ135" s="155">
        <v>5</v>
      </c>
      <c r="BK135" s="154"/>
      <c r="BL135" s="151">
        <v>3</v>
      </c>
      <c r="BM135" s="151">
        <v>4</v>
      </c>
      <c r="BN135" s="151">
        <v>6</v>
      </c>
      <c r="BO135" s="151">
        <v>7</v>
      </c>
      <c r="BP135" s="151"/>
      <c r="BQ135" s="153">
        <v>1</v>
      </c>
      <c r="BR135" s="154">
        <v>1</v>
      </c>
      <c r="BS135" s="154">
        <v>2</v>
      </c>
      <c r="BT135" s="155">
        <v>3</v>
      </c>
      <c r="BU135" s="154"/>
      <c r="BV135" s="151">
        <v>0</v>
      </c>
      <c r="BW135" s="151">
        <v>0</v>
      </c>
      <c r="BX135" s="151">
        <v>2</v>
      </c>
      <c r="BY135" s="151">
        <v>3</v>
      </c>
      <c r="BZ135" s="151"/>
      <c r="CA135" s="153">
        <v>2</v>
      </c>
      <c r="CB135" s="154">
        <v>3</v>
      </c>
      <c r="CC135" s="154">
        <v>4</v>
      </c>
      <c r="CD135" s="155">
        <v>4</v>
      </c>
      <c r="CE135" s="154"/>
      <c r="CF135" s="151">
        <v>2</v>
      </c>
      <c r="CG135" s="151">
        <v>2</v>
      </c>
      <c r="CH135" s="151">
        <v>4</v>
      </c>
      <c r="CI135" s="151">
        <v>4</v>
      </c>
      <c r="CJ135" s="156" t="s">
        <v>826</v>
      </c>
      <c r="CK135" s="154"/>
      <c r="CL135" s="151">
        <v>2</v>
      </c>
      <c r="CM135" s="151">
        <v>2</v>
      </c>
      <c r="CN135" s="151">
        <v>2</v>
      </c>
      <c r="CO135" s="151">
        <v>2</v>
      </c>
      <c r="CP135" s="151"/>
      <c r="CQ135" s="153">
        <v>4</v>
      </c>
      <c r="CR135" s="154">
        <v>4</v>
      </c>
      <c r="CS135" s="154">
        <v>4</v>
      </c>
      <c r="CT135" s="155">
        <v>4</v>
      </c>
      <c r="CU135" s="154"/>
      <c r="CV135" s="151">
        <v>3</v>
      </c>
      <c r="CW135" s="151">
        <v>3</v>
      </c>
      <c r="CX135" s="151">
        <v>3</v>
      </c>
      <c r="CY135" s="151">
        <v>3</v>
      </c>
      <c r="CZ135" s="145"/>
      <c r="DA135" s="153">
        <v>2</v>
      </c>
      <c r="DB135" s="154">
        <v>2</v>
      </c>
      <c r="DC135" s="154">
        <v>4</v>
      </c>
      <c r="DD135" s="155">
        <v>4</v>
      </c>
      <c r="DE135" s="154"/>
      <c r="DF135" s="151">
        <v>2</v>
      </c>
      <c r="DG135" s="151">
        <v>2</v>
      </c>
      <c r="DH135" s="151">
        <v>2</v>
      </c>
      <c r="DI135" s="151">
        <v>2</v>
      </c>
      <c r="DJ135" s="151"/>
      <c r="DK135" s="153">
        <v>2</v>
      </c>
      <c r="DL135" s="154">
        <v>2</v>
      </c>
      <c r="DM135" s="154">
        <v>2</v>
      </c>
      <c r="DN135" s="155">
        <v>2</v>
      </c>
      <c r="DO135" s="154"/>
      <c r="DP135" s="151">
        <v>5</v>
      </c>
      <c r="DQ135" s="151">
        <v>5</v>
      </c>
      <c r="DR135" s="151">
        <v>5</v>
      </c>
      <c r="DS135" s="151">
        <v>5</v>
      </c>
      <c r="DT135" s="151"/>
      <c r="DU135" s="153">
        <v>3</v>
      </c>
      <c r="DV135" s="154">
        <v>3</v>
      </c>
      <c r="DW135" s="155">
        <v>3</v>
      </c>
      <c r="DX135" s="151" t="s">
        <v>827</v>
      </c>
      <c r="DY135" s="156" t="s">
        <v>828</v>
      </c>
      <c r="DZ135" s="154"/>
      <c r="EA135" s="151">
        <v>5</v>
      </c>
      <c r="EB135" s="151">
        <v>6</v>
      </c>
      <c r="EC135" s="151">
        <v>8</v>
      </c>
      <c r="ED135" s="151"/>
      <c r="EE135" s="151">
        <v>0</v>
      </c>
      <c r="EF135" s="151"/>
      <c r="EG135" s="153">
        <v>5</v>
      </c>
      <c r="EH135" s="154">
        <v>6</v>
      </c>
      <c r="EI135" s="154">
        <v>8</v>
      </c>
      <c r="EJ135" s="148"/>
      <c r="EK135" s="155">
        <v>0</v>
      </c>
      <c r="EL135" s="154"/>
      <c r="EM135" s="151">
        <v>5</v>
      </c>
      <c r="EN135" s="151">
        <v>6</v>
      </c>
      <c r="EO135" s="151">
        <v>8</v>
      </c>
      <c r="EP135" s="145"/>
      <c r="EQ135" s="151">
        <v>0</v>
      </c>
      <c r="ER135" s="151"/>
      <c r="ES135" s="153">
        <v>5</v>
      </c>
      <c r="ET135" s="154">
        <v>6</v>
      </c>
      <c r="EU135" s="154">
        <v>8</v>
      </c>
      <c r="EV135" s="148"/>
      <c r="EW135" s="155">
        <v>0</v>
      </c>
      <c r="EX135" s="154"/>
      <c r="EY135" s="151">
        <v>2</v>
      </c>
      <c r="EZ135" s="151">
        <v>0</v>
      </c>
      <c r="FA135" s="151"/>
      <c r="FB135" s="153">
        <v>6</v>
      </c>
      <c r="FC135" s="154">
        <v>1</v>
      </c>
      <c r="FD135" s="154">
        <v>3</v>
      </c>
      <c r="FE135" s="154">
        <v>4</v>
      </c>
      <c r="FF135" s="154">
        <v>0</v>
      </c>
      <c r="FG135" s="154">
        <v>0</v>
      </c>
      <c r="FH135" s="154">
        <v>0</v>
      </c>
      <c r="FI135" s="154"/>
      <c r="FJ135" s="155">
        <v>0</v>
      </c>
      <c r="FK135" s="154"/>
      <c r="FL135" s="151">
        <v>1</v>
      </c>
      <c r="FM135" s="151">
        <v>2</v>
      </c>
      <c r="FN135" s="151">
        <v>4</v>
      </c>
      <c r="FO135" s="151">
        <v>5</v>
      </c>
      <c r="FP135" s="151">
        <v>6</v>
      </c>
      <c r="FQ135" s="151">
        <v>0</v>
      </c>
      <c r="FR135" s="151">
        <v>0</v>
      </c>
      <c r="FS135" s="151">
        <v>0</v>
      </c>
      <c r="FT135" s="151"/>
      <c r="FU135" s="151">
        <v>0</v>
      </c>
      <c r="FV135" s="151"/>
      <c r="FW135" s="153">
        <v>1</v>
      </c>
      <c r="FX135" s="155" t="s">
        <v>716</v>
      </c>
      <c r="FY135" s="154"/>
      <c r="FZ135" s="151">
        <v>3</v>
      </c>
      <c r="GA135" s="151">
        <v>0</v>
      </c>
      <c r="GB135" s="153">
        <v>1</v>
      </c>
      <c r="GC135" s="154">
        <v>0</v>
      </c>
      <c r="GD135" s="154">
        <v>0</v>
      </c>
      <c r="GE135" s="154">
        <v>0</v>
      </c>
      <c r="GF135" s="155">
        <v>0</v>
      </c>
      <c r="GG135" s="153">
        <v>6</v>
      </c>
      <c r="GH135" s="154">
        <v>6</v>
      </c>
      <c r="GI135" s="154">
        <v>3</v>
      </c>
      <c r="GJ135" s="155" t="s">
        <v>265</v>
      </c>
      <c r="GK135" s="151">
        <v>5</v>
      </c>
      <c r="GL135" s="151">
        <v>5</v>
      </c>
      <c r="GM135" s="151">
        <v>2</v>
      </c>
      <c r="GN135" s="151" t="s">
        <v>265</v>
      </c>
      <c r="GO135" s="153">
        <v>3</v>
      </c>
      <c r="GP135" s="155">
        <v>0</v>
      </c>
      <c r="GQ135" s="151">
        <v>1</v>
      </c>
      <c r="GR135" s="151">
        <v>0</v>
      </c>
      <c r="GS135" s="153">
        <v>3</v>
      </c>
      <c r="GT135" s="154">
        <v>5</v>
      </c>
      <c r="GU135" s="154">
        <v>2</v>
      </c>
      <c r="GV135" s="154">
        <v>8</v>
      </c>
      <c r="GW135" s="154">
        <v>6</v>
      </c>
      <c r="GX135" s="155">
        <v>0</v>
      </c>
      <c r="GY135" s="151" t="s">
        <v>829</v>
      </c>
      <c r="GZ135" s="153">
        <v>3</v>
      </c>
      <c r="HA135" s="154">
        <v>3</v>
      </c>
      <c r="HB135" s="154">
        <v>0</v>
      </c>
      <c r="HC135" s="154">
        <v>0</v>
      </c>
      <c r="HD135" s="155">
        <v>0</v>
      </c>
      <c r="HE135" s="151">
        <v>10</v>
      </c>
      <c r="HF135" s="151">
        <v>10</v>
      </c>
      <c r="HG135" s="151">
        <v>0</v>
      </c>
      <c r="HH135" s="151">
        <v>10</v>
      </c>
      <c r="HI135" s="151">
        <v>0</v>
      </c>
      <c r="HJ135" s="153">
        <v>4</v>
      </c>
      <c r="HK135" s="154">
        <v>0</v>
      </c>
      <c r="HL135" s="154">
        <v>0</v>
      </c>
      <c r="HM135" s="154">
        <v>0</v>
      </c>
      <c r="HN135" s="155">
        <v>0</v>
      </c>
      <c r="HO135" s="151">
        <v>1</v>
      </c>
      <c r="HP135" s="151">
        <v>2</v>
      </c>
      <c r="HQ135" s="151">
        <v>4</v>
      </c>
      <c r="HR135" s="151">
        <v>5</v>
      </c>
      <c r="HS135" s="151">
        <v>0</v>
      </c>
      <c r="HT135" s="151">
        <v>0</v>
      </c>
      <c r="HU135" s="151">
        <v>0</v>
      </c>
      <c r="HV135" s="151">
        <v>0</v>
      </c>
      <c r="HW135" s="156">
        <v>0</v>
      </c>
      <c r="HX135" s="151" t="s">
        <v>830</v>
      </c>
      <c r="HY135" s="153">
        <v>3</v>
      </c>
      <c r="HZ135" s="155" t="s">
        <v>831</v>
      </c>
    </row>
    <row r="136" spans="1:234" s="18" customFormat="1" x14ac:dyDescent="0.2">
      <c r="A136" s="145">
        <v>63</v>
      </c>
      <c r="B136" s="145"/>
      <c r="C136" s="146" t="s">
        <v>419</v>
      </c>
      <c r="D136" s="145">
        <v>1</v>
      </c>
      <c r="E136" s="145">
        <v>1</v>
      </c>
      <c r="F136" s="145" t="s">
        <v>832</v>
      </c>
      <c r="G136" s="145">
        <v>24</v>
      </c>
      <c r="H136" s="145"/>
      <c r="I136" s="146">
        <v>3</v>
      </c>
      <c r="J136" s="145"/>
      <c r="K136" s="147">
        <v>3</v>
      </c>
      <c r="L136" s="148">
        <v>5</v>
      </c>
      <c r="M136" s="148">
        <v>1</v>
      </c>
      <c r="N136" s="148">
        <v>6</v>
      </c>
      <c r="O136" s="148">
        <v>11</v>
      </c>
      <c r="P136" s="149">
        <v>2</v>
      </c>
      <c r="Q136" s="145"/>
      <c r="R136" s="145"/>
      <c r="S136" s="145"/>
      <c r="T136" s="147">
        <v>1</v>
      </c>
      <c r="U136" s="148">
        <v>2</v>
      </c>
      <c r="V136" s="149">
        <v>5</v>
      </c>
      <c r="W136" s="145">
        <v>2</v>
      </c>
      <c r="X136" s="145">
        <v>2</v>
      </c>
      <c r="Y136" s="145">
        <v>1</v>
      </c>
      <c r="Z136" s="147">
        <v>5</v>
      </c>
      <c r="AA136" s="148">
        <v>2</v>
      </c>
      <c r="AB136" s="149">
        <v>2</v>
      </c>
      <c r="AC136" s="145">
        <v>4</v>
      </c>
      <c r="AD136" s="145">
        <v>3</v>
      </c>
      <c r="AE136" s="145">
        <v>2</v>
      </c>
      <c r="AF136" s="147">
        <v>4</v>
      </c>
      <c r="AG136" s="148">
        <v>3</v>
      </c>
      <c r="AH136" s="149">
        <v>2</v>
      </c>
      <c r="AI136" s="145">
        <v>4</v>
      </c>
      <c r="AJ136" s="145">
        <v>3</v>
      </c>
      <c r="AK136" s="145">
        <v>2</v>
      </c>
      <c r="AL136" s="147">
        <v>4</v>
      </c>
      <c r="AM136" s="148">
        <v>3</v>
      </c>
      <c r="AN136" s="149">
        <v>2</v>
      </c>
      <c r="AO136" s="145">
        <v>1</v>
      </c>
      <c r="AP136" s="145">
        <v>1</v>
      </c>
      <c r="AQ136" s="145">
        <v>1</v>
      </c>
      <c r="AR136" s="147">
        <v>2</v>
      </c>
      <c r="AS136" s="148">
        <v>3</v>
      </c>
      <c r="AT136" s="149">
        <v>4</v>
      </c>
      <c r="AU136" s="145">
        <v>5</v>
      </c>
      <c r="AV136" s="145">
        <v>5</v>
      </c>
      <c r="AW136" s="145">
        <v>5</v>
      </c>
      <c r="AX136" s="147" t="s">
        <v>833</v>
      </c>
      <c r="AY136" s="148" t="s">
        <v>833</v>
      </c>
      <c r="AZ136" s="149" t="s">
        <v>833</v>
      </c>
      <c r="BA136" s="148"/>
      <c r="BB136" s="145">
        <v>2</v>
      </c>
      <c r="BC136" s="145">
        <v>4</v>
      </c>
      <c r="BD136" s="145">
        <v>5</v>
      </c>
      <c r="BE136" s="145">
        <v>5</v>
      </c>
      <c r="BF136" s="145"/>
      <c r="BG136" s="147">
        <v>4</v>
      </c>
      <c r="BH136" s="148">
        <v>4</v>
      </c>
      <c r="BI136" s="148">
        <v>4</v>
      </c>
      <c r="BJ136" s="149">
        <v>4</v>
      </c>
      <c r="BK136" s="148"/>
      <c r="BL136" s="145">
        <v>2</v>
      </c>
      <c r="BM136" s="145">
        <v>2</v>
      </c>
      <c r="BN136" s="145">
        <v>6</v>
      </c>
      <c r="BO136" s="145">
        <v>6</v>
      </c>
      <c r="BP136" s="145"/>
      <c r="BQ136" s="147">
        <v>2</v>
      </c>
      <c r="BR136" s="148">
        <v>3</v>
      </c>
      <c r="BS136" s="148">
        <v>3</v>
      </c>
      <c r="BT136" s="149">
        <v>3</v>
      </c>
      <c r="BU136" s="148"/>
      <c r="BV136" s="145">
        <v>2</v>
      </c>
      <c r="BW136" s="145">
        <v>3</v>
      </c>
      <c r="BX136" s="145">
        <v>3</v>
      </c>
      <c r="BY136" s="145">
        <v>3</v>
      </c>
      <c r="BZ136" s="145"/>
      <c r="CA136" s="147">
        <v>1</v>
      </c>
      <c r="CB136" s="148">
        <v>1</v>
      </c>
      <c r="CC136" s="148">
        <v>1</v>
      </c>
      <c r="CD136" s="149">
        <v>2</v>
      </c>
      <c r="CE136" s="148"/>
      <c r="CF136" s="145">
        <v>1</v>
      </c>
      <c r="CG136" s="145">
        <v>1</v>
      </c>
      <c r="CH136" s="145">
        <v>4</v>
      </c>
      <c r="CI136" s="145">
        <v>4</v>
      </c>
      <c r="CJ136" s="150" t="s">
        <v>834</v>
      </c>
      <c r="CK136" s="148"/>
      <c r="CL136" s="145">
        <v>2</v>
      </c>
      <c r="CM136" s="145">
        <v>2</v>
      </c>
      <c r="CN136" s="145">
        <v>2</v>
      </c>
      <c r="CO136" s="145">
        <v>2</v>
      </c>
      <c r="CP136" s="145"/>
      <c r="CQ136" s="147">
        <v>5</v>
      </c>
      <c r="CR136" s="148">
        <v>5</v>
      </c>
      <c r="CS136" s="148">
        <v>5</v>
      </c>
      <c r="CT136" s="149">
        <v>5</v>
      </c>
      <c r="CU136" s="148"/>
      <c r="CV136" s="145">
        <v>5</v>
      </c>
      <c r="CW136" s="145">
        <v>5</v>
      </c>
      <c r="CX136" s="145">
        <v>5</v>
      </c>
      <c r="CY136" s="145">
        <v>5</v>
      </c>
      <c r="CZ136" s="145"/>
      <c r="DA136" s="147">
        <v>2</v>
      </c>
      <c r="DB136" s="148">
        <v>2</v>
      </c>
      <c r="DC136" s="148">
        <v>2</v>
      </c>
      <c r="DD136" s="149">
        <v>2</v>
      </c>
      <c r="DE136" s="148"/>
      <c r="DF136" s="145">
        <v>4</v>
      </c>
      <c r="DG136" s="145">
        <v>4</v>
      </c>
      <c r="DH136" s="145">
        <v>4</v>
      </c>
      <c r="DI136" s="145">
        <v>4</v>
      </c>
      <c r="DJ136" s="145"/>
      <c r="DK136" s="147">
        <v>2</v>
      </c>
      <c r="DL136" s="148">
        <v>2</v>
      </c>
      <c r="DM136" s="148">
        <v>2</v>
      </c>
      <c r="DN136" s="149">
        <v>2</v>
      </c>
      <c r="DO136" s="148"/>
      <c r="DP136" s="145">
        <v>2</v>
      </c>
      <c r="DQ136" s="145">
        <v>2</v>
      </c>
      <c r="DR136" s="145">
        <v>2</v>
      </c>
      <c r="DS136" s="145">
        <v>2</v>
      </c>
      <c r="DT136" s="145"/>
      <c r="DU136" s="147">
        <v>3</v>
      </c>
      <c r="DV136" s="148">
        <v>3</v>
      </c>
      <c r="DW136" s="149">
        <v>3</v>
      </c>
      <c r="DX136" s="145" t="s">
        <v>835</v>
      </c>
      <c r="DY136" s="150" t="s">
        <v>835</v>
      </c>
      <c r="DZ136" s="148"/>
      <c r="EA136" s="145">
        <v>2</v>
      </c>
      <c r="EB136" s="145">
        <v>5</v>
      </c>
      <c r="EC136" s="145">
        <v>4</v>
      </c>
      <c r="ED136" s="145"/>
      <c r="EE136" s="145">
        <v>0</v>
      </c>
      <c r="EF136" s="145"/>
      <c r="EG136" s="147">
        <v>2</v>
      </c>
      <c r="EH136" s="148">
        <v>5</v>
      </c>
      <c r="EI136" s="148">
        <v>4</v>
      </c>
      <c r="EJ136" s="148"/>
      <c r="EK136" s="149">
        <v>0</v>
      </c>
      <c r="EL136" s="148"/>
      <c r="EM136" s="145">
        <v>1</v>
      </c>
      <c r="EN136" s="145">
        <v>6</v>
      </c>
      <c r="EO136" s="145">
        <v>7</v>
      </c>
      <c r="EP136" s="145"/>
      <c r="EQ136" s="145">
        <v>0</v>
      </c>
      <c r="ER136" s="145"/>
      <c r="ES136" s="147">
        <v>1</v>
      </c>
      <c r="ET136" s="148">
        <v>6</v>
      </c>
      <c r="EU136" s="148">
        <v>7</v>
      </c>
      <c r="EV136" s="148"/>
      <c r="EW136" s="149">
        <v>0</v>
      </c>
      <c r="EX136" s="148"/>
      <c r="EY136" s="145">
        <v>2</v>
      </c>
      <c r="EZ136" s="145">
        <v>0</v>
      </c>
      <c r="FA136" s="145"/>
      <c r="FB136" s="147">
        <v>1</v>
      </c>
      <c r="FC136" s="148">
        <v>3</v>
      </c>
      <c r="FD136" s="148">
        <v>4</v>
      </c>
      <c r="FE136" s="148">
        <v>6</v>
      </c>
      <c r="FF136" s="148">
        <v>0</v>
      </c>
      <c r="FG136" s="148">
        <v>0</v>
      </c>
      <c r="FH136" s="148">
        <v>0</v>
      </c>
      <c r="FI136" s="148"/>
      <c r="FJ136" s="149">
        <v>0</v>
      </c>
      <c r="FK136" s="148"/>
      <c r="FL136" s="145">
        <v>1</v>
      </c>
      <c r="FM136" s="145">
        <v>2</v>
      </c>
      <c r="FN136" s="145">
        <v>4</v>
      </c>
      <c r="FO136" s="145">
        <v>7</v>
      </c>
      <c r="FP136" s="145">
        <v>0</v>
      </c>
      <c r="FQ136" s="145">
        <v>0</v>
      </c>
      <c r="FR136" s="145">
        <v>0</v>
      </c>
      <c r="FS136" s="145">
        <v>0</v>
      </c>
      <c r="FT136" s="145"/>
      <c r="FU136" s="145">
        <v>0</v>
      </c>
      <c r="FV136" s="145"/>
      <c r="FW136" s="147">
        <v>1</v>
      </c>
      <c r="FX136" s="149">
        <v>0</v>
      </c>
      <c r="FY136" s="148"/>
      <c r="FZ136" s="145">
        <v>2</v>
      </c>
      <c r="GA136" s="145">
        <v>0</v>
      </c>
      <c r="GB136" s="147">
        <v>1</v>
      </c>
      <c r="GC136" s="148">
        <v>0</v>
      </c>
      <c r="GD136" s="148">
        <v>0</v>
      </c>
      <c r="GE136" s="148">
        <v>0</v>
      </c>
      <c r="GF136" s="149">
        <v>0</v>
      </c>
      <c r="GG136" s="147">
        <v>3</v>
      </c>
      <c r="GH136" s="148">
        <v>5</v>
      </c>
      <c r="GI136" s="148">
        <v>0</v>
      </c>
      <c r="GJ136" s="149" t="s">
        <v>265</v>
      </c>
      <c r="GK136" s="145">
        <v>7</v>
      </c>
      <c r="GL136" s="145">
        <v>7</v>
      </c>
      <c r="GM136" s="145">
        <v>0</v>
      </c>
      <c r="GN136" s="145" t="s">
        <v>265</v>
      </c>
      <c r="GO136" s="147">
        <v>3</v>
      </c>
      <c r="GP136" s="149">
        <v>0</v>
      </c>
      <c r="GQ136" s="145">
        <v>1</v>
      </c>
      <c r="GR136" s="145">
        <v>0</v>
      </c>
      <c r="GS136" s="147">
        <v>3</v>
      </c>
      <c r="GT136" s="148">
        <v>4</v>
      </c>
      <c r="GU136" s="148">
        <v>2</v>
      </c>
      <c r="GV136" s="148">
        <v>8</v>
      </c>
      <c r="GW136" s="148">
        <v>6</v>
      </c>
      <c r="GX136" s="149">
        <v>0</v>
      </c>
      <c r="GY136" s="145" t="s">
        <v>836</v>
      </c>
      <c r="GZ136" s="147">
        <v>0</v>
      </c>
      <c r="HA136" s="148">
        <v>0</v>
      </c>
      <c r="HB136" s="148">
        <v>0</v>
      </c>
      <c r="HC136" s="148">
        <v>0</v>
      </c>
      <c r="HD136" s="149">
        <v>0</v>
      </c>
      <c r="HE136" s="145">
        <v>1</v>
      </c>
      <c r="HF136" s="145">
        <v>7</v>
      </c>
      <c r="HG136" s="145">
        <v>0</v>
      </c>
      <c r="HH136" s="145">
        <v>0</v>
      </c>
      <c r="HI136" s="145">
        <v>0</v>
      </c>
      <c r="HJ136" s="147">
        <v>5</v>
      </c>
      <c r="HK136" s="148">
        <v>0</v>
      </c>
      <c r="HL136" s="148">
        <v>0</v>
      </c>
      <c r="HM136" s="148">
        <v>0</v>
      </c>
      <c r="HN136" s="149">
        <v>0</v>
      </c>
      <c r="HO136" s="145">
        <v>1</v>
      </c>
      <c r="HP136" s="145">
        <v>2</v>
      </c>
      <c r="HQ136" s="145">
        <v>4</v>
      </c>
      <c r="HR136" s="145">
        <v>3</v>
      </c>
      <c r="HS136" s="145">
        <v>0</v>
      </c>
      <c r="HT136" s="145">
        <v>0</v>
      </c>
      <c r="HU136" s="145">
        <v>0</v>
      </c>
      <c r="HV136" s="145">
        <v>0</v>
      </c>
      <c r="HW136" s="150" t="s">
        <v>837</v>
      </c>
      <c r="HX136" s="145" t="s">
        <v>838</v>
      </c>
      <c r="HY136" s="159">
        <v>0</v>
      </c>
      <c r="HZ136" s="160" t="s">
        <v>839</v>
      </c>
    </row>
    <row r="137" spans="1:234" x14ac:dyDescent="0.2">
      <c r="A137" s="151">
        <v>64</v>
      </c>
      <c r="B137" s="145"/>
      <c r="C137" s="146" t="s">
        <v>419</v>
      </c>
      <c r="D137" s="145">
        <v>1</v>
      </c>
      <c r="E137" s="145">
        <v>1</v>
      </c>
      <c r="F137" s="145" t="s">
        <v>840</v>
      </c>
      <c r="G137" s="145">
        <v>24</v>
      </c>
      <c r="H137" s="145"/>
      <c r="I137" s="146">
        <v>1</v>
      </c>
      <c r="J137" s="145"/>
      <c r="K137" s="147">
        <v>2</v>
      </c>
      <c r="L137" s="148">
        <v>8</v>
      </c>
      <c r="M137" s="148">
        <v>7</v>
      </c>
      <c r="N137" s="148">
        <v>1</v>
      </c>
      <c r="O137" s="148">
        <v>5</v>
      </c>
      <c r="P137" s="149">
        <v>11</v>
      </c>
      <c r="Q137" s="145"/>
      <c r="R137" s="145"/>
      <c r="S137" s="145"/>
      <c r="T137" s="147">
        <v>1</v>
      </c>
      <c r="U137" s="148">
        <v>2</v>
      </c>
      <c r="V137" s="149">
        <v>2</v>
      </c>
      <c r="W137" s="145">
        <v>1</v>
      </c>
      <c r="X137" s="145">
        <v>1</v>
      </c>
      <c r="Y137" s="145">
        <v>2</v>
      </c>
      <c r="Z137" s="147">
        <v>3</v>
      </c>
      <c r="AA137" s="148">
        <v>1</v>
      </c>
      <c r="AB137" s="149">
        <v>1</v>
      </c>
      <c r="AC137" s="145">
        <v>3</v>
      </c>
      <c r="AD137" s="145">
        <v>2</v>
      </c>
      <c r="AE137" s="145">
        <v>1</v>
      </c>
      <c r="AF137" s="147">
        <v>3</v>
      </c>
      <c r="AG137" s="148">
        <v>2</v>
      </c>
      <c r="AH137" s="149">
        <v>1</v>
      </c>
      <c r="AI137" s="145">
        <v>3</v>
      </c>
      <c r="AJ137" s="145">
        <v>3</v>
      </c>
      <c r="AK137" s="145">
        <v>3</v>
      </c>
      <c r="AL137" s="147">
        <v>1</v>
      </c>
      <c r="AM137" s="148">
        <v>1</v>
      </c>
      <c r="AN137" s="149">
        <v>1</v>
      </c>
      <c r="AO137" s="145">
        <v>3</v>
      </c>
      <c r="AP137" s="145">
        <v>3</v>
      </c>
      <c r="AQ137" s="145">
        <v>3</v>
      </c>
      <c r="AR137" s="147">
        <v>2</v>
      </c>
      <c r="AS137" s="148">
        <v>2</v>
      </c>
      <c r="AT137" s="149">
        <v>2</v>
      </c>
      <c r="AU137" s="145">
        <v>3</v>
      </c>
      <c r="AV137" s="145">
        <v>3</v>
      </c>
      <c r="AW137" s="145">
        <v>3</v>
      </c>
      <c r="AX137" s="147">
        <v>0</v>
      </c>
      <c r="AY137" s="148">
        <v>0</v>
      </c>
      <c r="AZ137" s="149">
        <v>0</v>
      </c>
      <c r="BA137" s="148"/>
      <c r="BB137" s="145">
        <v>4</v>
      </c>
      <c r="BC137" s="145">
        <v>4</v>
      </c>
      <c r="BD137" s="145">
        <v>6</v>
      </c>
      <c r="BE137" s="145">
        <v>7</v>
      </c>
      <c r="BF137" s="145"/>
      <c r="BG137" s="147">
        <v>2</v>
      </c>
      <c r="BH137" s="148">
        <v>3</v>
      </c>
      <c r="BI137" s="148">
        <v>7</v>
      </c>
      <c r="BJ137" s="149">
        <v>8</v>
      </c>
      <c r="BK137" s="148"/>
      <c r="BL137" s="145">
        <v>3</v>
      </c>
      <c r="BM137" s="145">
        <v>3</v>
      </c>
      <c r="BN137" s="145">
        <v>6</v>
      </c>
      <c r="BO137" s="145">
        <v>7</v>
      </c>
      <c r="BP137" s="145"/>
      <c r="BQ137" s="147">
        <v>2</v>
      </c>
      <c r="BR137" s="148">
        <v>2</v>
      </c>
      <c r="BS137" s="148">
        <v>2</v>
      </c>
      <c r="BT137" s="149">
        <v>3</v>
      </c>
      <c r="BU137" s="148"/>
      <c r="BV137" s="145">
        <v>2</v>
      </c>
      <c r="BW137" s="145">
        <v>2</v>
      </c>
      <c r="BX137" s="145">
        <v>2</v>
      </c>
      <c r="BY137" s="145">
        <v>3</v>
      </c>
      <c r="BZ137" s="145"/>
      <c r="CA137" s="147">
        <v>1</v>
      </c>
      <c r="CB137" s="148">
        <v>1</v>
      </c>
      <c r="CC137" s="148">
        <v>3</v>
      </c>
      <c r="CD137" s="149">
        <v>4</v>
      </c>
      <c r="CE137" s="148"/>
      <c r="CF137" s="145">
        <v>1</v>
      </c>
      <c r="CG137" s="145">
        <v>2</v>
      </c>
      <c r="CH137" s="145">
        <v>3</v>
      </c>
      <c r="CI137" s="145">
        <v>4</v>
      </c>
      <c r="CJ137" s="150" t="s">
        <v>841</v>
      </c>
      <c r="CK137" s="148"/>
      <c r="CL137" s="145">
        <v>2</v>
      </c>
      <c r="CM137" s="145">
        <v>2</v>
      </c>
      <c r="CN137" s="145">
        <v>2</v>
      </c>
      <c r="CO137" s="145">
        <v>2</v>
      </c>
      <c r="CP137" s="145"/>
      <c r="CQ137" s="147">
        <v>4</v>
      </c>
      <c r="CR137" s="148">
        <v>4</v>
      </c>
      <c r="CS137" s="148">
        <v>4</v>
      </c>
      <c r="CT137" s="149">
        <v>4</v>
      </c>
      <c r="CU137" s="148"/>
      <c r="CV137" s="145">
        <v>2</v>
      </c>
      <c r="CW137" s="145">
        <v>2</v>
      </c>
      <c r="CX137" s="145">
        <v>2</v>
      </c>
      <c r="CY137" s="145">
        <v>4</v>
      </c>
      <c r="CZ137" s="145"/>
      <c r="DA137" s="147">
        <v>2</v>
      </c>
      <c r="DB137" s="148">
        <v>2</v>
      </c>
      <c r="DC137" s="148">
        <v>2</v>
      </c>
      <c r="DD137" s="149">
        <v>2</v>
      </c>
      <c r="DE137" s="148"/>
      <c r="DF137" s="145">
        <v>2</v>
      </c>
      <c r="DG137" s="145">
        <v>2</v>
      </c>
      <c r="DH137" s="145">
        <v>2</v>
      </c>
      <c r="DI137" s="145">
        <v>2</v>
      </c>
      <c r="DJ137" s="145"/>
      <c r="DK137" s="147">
        <v>2</v>
      </c>
      <c r="DL137" s="148">
        <v>2</v>
      </c>
      <c r="DM137" s="148">
        <v>2</v>
      </c>
      <c r="DN137" s="149">
        <v>2</v>
      </c>
      <c r="DO137" s="148"/>
      <c r="DP137" s="145">
        <v>2</v>
      </c>
      <c r="DQ137" s="145">
        <v>2</v>
      </c>
      <c r="DR137" s="145">
        <v>3</v>
      </c>
      <c r="DS137" s="145">
        <v>3</v>
      </c>
      <c r="DT137" s="145"/>
      <c r="DU137" s="147">
        <v>4</v>
      </c>
      <c r="DV137" s="148">
        <v>4</v>
      </c>
      <c r="DW137" s="149">
        <v>4</v>
      </c>
      <c r="DX137" s="145" t="s">
        <v>842</v>
      </c>
      <c r="DY137" s="150" t="s">
        <v>843</v>
      </c>
      <c r="DZ137" s="148"/>
      <c r="EA137" s="145">
        <v>2</v>
      </c>
      <c r="EB137" s="145">
        <v>4</v>
      </c>
      <c r="EC137" s="145">
        <v>5</v>
      </c>
      <c r="ED137" s="145"/>
      <c r="EE137" s="145">
        <v>0</v>
      </c>
      <c r="EF137" s="145"/>
      <c r="EG137" s="147">
        <v>2</v>
      </c>
      <c r="EH137" s="148">
        <v>4</v>
      </c>
      <c r="EI137" s="148">
        <v>5</v>
      </c>
      <c r="EJ137" s="148"/>
      <c r="EK137" s="149">
        <v>0</v>
      </c>
      <c r="EL137" s="148"/>
      <c r="EM137" s="145">
        <v>4</v>
      </c>
      <c r="EN137" s="145">
        <v>5</v>
      </c>
      <c r="EO137" s="145">
        <v>8</v>
      </c>
      <c r="EP137" s="145"/>
      <c r="EQ137" s="145">
        <v>0</v>
      </c>
      <c r="ER137" s="145"/>
      <c r="ES137" s="147">
        <v>7</v>
      </c>
      <c r="ET137" s="148">
        <v>8</v>
      </c>
      <c r="EU137" s="148">
        <v>9</v>
      </c>
      <c r="EV137" s="148"/>
      <c r="EW137" s="149">
        <v>0</v>
      </c>
      <c r="EX137" s="148"/>
      <c r="EY137" s="145">
        <v>3</v>
      </c>
      <c r="EZ137" s="145">
        <v>0</v>
      </c>
      <c r="FA137" s="145"/>
      <c r="FB137" s="147">
        <v>4</v>
      </c>
      <c r="FC137" s="148">
        <v>1</v>
      </c>
      <c r="FD137" s="148">
        <v>2</v>
      </c>
      <c r="FE137" s="148">
        <v>3</v>
      </c>
      <c r="FF137" s="148">
        <v>6</v>
      </c>
      <c r="FG137" s="148">
        <v>0</v>
      </c>
      <c r="FH137" s="148">
        <v>0</v>
      </c>
      <c r="FI137" s="148"/>
      <c r="FJ137" s="149">
        <v>0</v>
      </c>
      <c r="FK137" s="148"/>
      <c r="FL137" s="145">
        <v>1</v>
      </c>
      <c r="FM137" s="145">
        <v>2</v>
      </c>
      <c r="FN137" s="145">
        <v>3</v>
      </c>
      <c r="FO137" s="145">
        <v>4</v>
      </c>
      <c r="FP137" s="145">
        <v>6</v>
      </c>
      <c r="FQ137" s="145">
        <v>7</v>
      </c>
      <c r="FR137" s="145">
        <v>0</v>
      </c>
      <c r="FS137" s="145">
        <v>0</v>
      </c>
      <c r="FT137" s="145"/>
      <c r="FU137" s="145">
        <v>0</v>
      </c>
      <c r="FV137" s="145"/>
      <c r="FW137" s="147">
        <v>1</v>
      </c>
      <c r="FX137" s="149" t="s">
        <v>564</v>
      </c>
      <c r="FY137" s="148"/>
      <c r="FZ137" s="145">
        <v>5</v>
      </c>
      <c r="GA137" s="145">
        <v>0</v>
      </c>
      <c r="GB137" s="147">
        <v>1</v>
      </c>
      <c r="GC137" s="148">
        <v>0</v>
      </c>
      <c r="GD137" s="148">
        <v>0</v>
      </c>
      <c r="GE137" s="148">
        <v>0</v>
      </c>
      <c r="GF137" s="149">
        <v>0</v>
      </c>
      <c r="GG137" s="147">
        <v>3</v>
      </c>
      <c r="GH137" s="148">
        <v>3</v>
      </c>
      <c r="GI137" s="148">
        <v>0</v>
      </c>
      <c r="GJ137" s="149" t="s">
        <v>265</v>
      </c>
      <c r="GK137" s="145">
        <v>5</v>
      </c>
      <c r="GL137" s="145">
        <v>10</v>
      </c>
      <c r="GM137" s="145">
        <v>0</v>
      </c>
      <c r="GN137" s="145" t="s">
        <v>265</v>
      </c>
      <c r="GO137" s="147">
        <v>3</v>
      </c>
      <c r="GP137" s="149">
        <v>0</v>
      </c>
      <c r="GQ137" s="145">
        <v>1</v>
      </c>
      <c r="GR137" s="145">
        <v>0</v>
      </c>
      <c r="GS137" s="147">
        <v>2</v>
      </c>
      <c r="GT137" s="148">
        <v>1</v>
      </c>
      <c r="GU137" s="148">
        <v>6</v>
      </c>
      <c r="GV137" s="148">
        <v>4</v>
      </c>
      <c r="GW137" s="148">
        <v>6</v>
      </c>
      <c r="GX137" s="149">
        <v>0</v>
      </c>
      <c r="GY137" s="145">
        <v>0</v>
      </c>
      <c r="GZ137" s="147">
        <v>0</v>
      </c>
      <c r="HA137" s="148">
        <v>1</v>
      </c>
      <c r="HB137" s="148">
        <v>1</v>
      </c>
      <c r="HC137" s="148">
        <v>1</v>
      </c>
      <c r="HD137" s="149">
        <v>0</v>
      </c>
      <c r="HE137" s="145">
        <v>1</v>
      </c>
      <c r="HF137" s="145">
        <v>1</v>
      </c>
      <c r="HG137" s="145">
        <v>1</v>
      </c>
      <c r="HH137" s="145">
        <v>1</v>
      </c>
      <c r="HI137" s="145">
        <v>0</v>
      </c>
      <c r="HJ137" s="147">
        <v>3</v>
      </c>
      <c r="HK137" s="148">
        <v>2</v>
      </c>
      <c r="HL137" s="148">
        <v>1</v>
      </c>
      <c r="HM137" s="148">
        <v>0</v>
      </c>
      <c r="HN137" s="149">
        <v>0</v>
      </c>
      <c r="HO137" s="145">
        <v>1</v>
      </c>
      <c r="HP137" s="145">
        <v>3</v>
      </c>
      <c r="HQ137" s="145">
        <v>4</v>
      </c>
      <c r="HR137" s="145">
        <v>7</v>
      </c>
      <c r="HS137" s="145">
        <v>0</v>
      </c>
      <c r="HT137" s="145">
        <v>0</v>
      </c>
      <c r="HU137" s="145">
        <v>0</v>
      </c>
      <c r="HV137" s="145">
        <v>0</v>
      </c>
      <c r="HW137" s="150" t="s">
        <v>844</v>
      </c>
      <c r="HX137" s="145" t="s">
        <v>845</v>
      </c>
      <c r="HY137" s="159">
        <v>0</v>
      </c>
      <c r="HZ137" s="160" t="s">
        <v>846</v>
      </c>
    </row>
    <row r="138" spans="1:234" s="18" customFormat="1" x14ac:dyDescent="0.2">
      <c r="A138" s="145">
        <v>65</v>
      </c>
      <c r="B138" s="151"/>
      <c r="C138" s="146" t="s">
        <v>615</v>
      </c>
      <c r="D138" s="151">
        <v>2</v>
      </c>
      <c r="E138" s="151">
        <v>1</v>
      </c>
      <c r="F138" s="145" t="s">
        <v>847</v>
      </c>
      <c r="G138" s="151">
        <v>24</v>
      </c>
      <c r="H138" s="151"/>
      <c r="I138" s="152">
        <v>1</v>
      </c>
      <c r="J138" s="151"/>
      <c r="K138" s="153">
        <v>4</v>
      </c>
      <c r="L138" s="154">
        <v>1</v>
      </c>
      <c r="M138" s="154">
        <v>3</v>
      </c>
      <c r="N138" s="154">
        <v>6</v>
      </c>
      <c r="O138" s="154">
        <v>10</v>
      </c>
      <c r="P138" s="155">
        <v>11</v>
      </c>
      <c r="Q138" s="151"/>
      <c r="R138" s="151"/>
      <c r="S138" s="151"/>
      <c r="T138" s="153">
        <v>1</v>
      </c>
      <c r="U138" s="154">
        <v>1</v>
      </c>
      <c r="V138" s="155">
        <v>3</v>
      </c>
      <c r="W138" s="151">
        <v>1</v>
      </c>
      <c r="X138" s="151">
        <v>1</v>
      </c>
      <c r="Y138" s="151">
        <v>2</v>
      </c>
      <c r="Z138" s="153">
        <v>2</v>
      </c>
      <c r="AA138" s="154">
        <v>2</v>
      </c>
      <c r="AB138" s="155">
        <v>1</v>
      </c>
      <c r="AC138" s="151">
        <v>2</v>
      </c>
      <c r="AD138" s="151">
        <v>2</v>
      </c>
      <c r="AE138" s="151">
        <v>1</v>
      </c>
      <c r="AF138" s="153">
        <v>2</v>
      </c>
      <c r="AG138" s="154">
        <v>1</v>
      </c>
      <c r="AH138" s="155">
        <v>1</v>
      </c>
      <c r="AI138" s="151">
        <v>2</v>
      </c>
      <c r="AJ138" s="151">
        <v>1</v>
      </c>
      <c r="AK138" s="151">
        <v>1</v>
      </c>
      <c r="AL138" s="153">
        <v>1</v>
      </c>
      <c r="AM138" s="154">
        <v>1</v>
      </c>
      <c r="AN138" s="155">
        <v>1</v>
      </c>
      <c r="AO138" s="151">
        <v>1</v>
      </c>
      <c r="AP138" s="151">
        <v>1</v>
      </c>
      <c r="AQ138" s="151">
        <v>1</v>
      </c>
      <c r="AR138" s="153">
        <v>1</v>
      </c>
      <c r="AS138" s="154">
        <v>1</v>
      </c>
      <c r="AT138" s="155">
        <v>1</v>
      </c>
      <c r="AU138" s="151">
        <v>3</v>
      </c>
      <c r="AV138" s="151">
        <v>3</v>
      </c>
      <c r="AW138" s="151">
        <v>3</v>
      </c>
      <c r="AX138" s="153" t="s">
        <v>848</v>
      </c>
      <c r="AY138" s="154" t="s">
        <v>848</v>
      </c>
      <c r="AZ138" s="155" t="s">
        <v>267</v>
      </c>
      <c r="BA138" s="154"/>
      <c r="BB138" s="151">
        <v>3</v>
      </c>
      <c r="BC138" s="151">
        <v>4</v>
      </c>
      <c r="BD138" s="151">
        <v>5</v>
      </c>
      <c r="BE138" s="151">
        <v>6</v>
      </c>
      <c r="BF138" s="145"/>
      <c r="BG138" s="153">
        <v>11</v>
      </c>
      <c r="BH138" s="154">
        <v>9</v>
      </c>
      <c r="BI138" s="154">
        <v>8</v>
      </c>
      <c r="BJ138" s="155">
        <v>7</v>
      </c>
      <c r="BK138" s="154"/>
      <c r="BL138" s="151">
        <v>5</v>
      </c>
      <c r="BM138" s="151">
        <v>5</v>
      </c>
      <c r="BN138" s="151">
        <v>7</v>
      </c>
      <c r="BO138" s="151">
        <v>7</v>
      </c>
      <c r="BP138" s="151"/>
      <c r="BQ138" s="153">
        <v>1</v>
      </c>
      <c r="BR138" s="154">
        <v>2</v>
      </c>
      <c r="BS138" s="154">
        <v>3</v>
      </c>
      <c r="BT138" s="155">
        <v>3</v>
      </c>
      <c r="BU138" s="154"/>
      <c r="BV138" s="151">
        <v>1</v>
      </c>
      <c r="BW138" s="151">
        <v>2</v>
      </c>
      <c r="BX138" s="151">
        <v>3</v>
      </c>
      <c r="BY138" s="151">
        <v>3</v>
      </c>
      <c r="BZ138" s="151"/>
      <c r="CA138" s="153">
        <v>2</v>
      </c>
      <c r="CB138" s="154">
        <v>2</v>
      </c>
      <c r="CC138" s="154">
        <v>2</v>
      </c>
      <c r="CD138" s="155">
        <v>2</v>
      </c>
      <c r="CE138" s="154"/>
      <c r="CF138" s="151">
        <v>2</v>
      </c>
      <c r="CG138" s="151">
        <v>2</v>
      </c>
      <c r="CH138" s="151">
        <v>2</v>
      </c>
      <c r="CI138" s="151">
        <v>2</v>
      </c>
      <c r="CJ138" s="156" t="s">
        <v>849</v>
      </c>
      <c r="CK138" s="154"/>
      <c r="CL138" s="151">
        <v>5</v>
      </c>
      <c r="CM138" s="151">
        <v>5</v>
      </c>
      <c r="CN138" s="151">
        <v>5</v>
      </c>
      <c r="CO138" s="151">
        <v>5</v>
      </c>
      <c r="CP138" s="151"/>
      <c r="CQ138" s="153">
        <v>2</v>
      </c>
      <c r="CR138" s="154">
        <v>2</v>
      </c>
      <c r="CS138" s="154">
        <v>4</v>
      </c>
      <c r="CT138" s="155">
        <v>4</v>
      </c>
      <c r="CU138" s="154"/>
      <c r="CV138" s="151">
        <v>3</v>
      </c>
      <c r="CW138" s="151">
        <v>3</v>
      </c>
      <c r="CX138" s="151">
        <v>4</v>
      </c>
      <c r="CY138" s="151">
        <v>4</v>
      </c>
      <c r="CZ138" s="145"/>
      <c r="DA138" s="153">
        <v>3</v>
      </c>
      <c r="DB138" s="154">
        <v>3</v>
      </c>
      <c r="DC138" s="154">
        <v>4</v>
      </c>
      <c r="DD138" s="155">
        <v>4</v>
      </c>
      <c r="DE138" s="154"/>
      <c r="DF138" s="151">
        <v>2</v>
      </c>
      <c r="DG138" s="151">
        <v>2</v>
      </c>
      <c r="DH138" s="151">
        <v>2</v>
      </c>
      <c r="DI138" s="151">
        <v>2</v>
      </c>
      <c r="DJ138" s="151"/>
      <c r="DK138" s="153">
        <v>2</v>
      </c>
      <c r="DL138" s="154">
        <v>2</v>
      </c>
      <c r="DM138" s="154">
        <v>2</v>
      </c>
      <c r="DN138" s="155">
        <v>2</v>
      </c>
      <c r="DO138" s="154"/>
      <c r="DP138" s="151">
        <v>2</v>
      </c>
      <c r="DQ138" s="151">
        <v>2</v>
      </c>
      <c r="DR138" s="151">
        <v>2</v>
      </c>
      <c r="DS138" s="151">
        <v>2</v>
      </c>
      <c r="DT138" s="151"/>
      <c r="DU138" s="153">
        <v>3</v>
      </c>
      <c r="DV138" s="154">
        <v>3</v>
      </c>
      <c r="DW138" s="155">
        <v>3</v>
      </c>
      <c r="DX138" s="151" t="s">
        <v>850</v>
      </c>
      <c r="DY138" s="156" t="s">
        <v>851</v>
      </c>
      <c r="DZ138" s="154"/>
      <c r="EA138" s="151">
        <v>2</v>
      </c>
      <c r="EB138" s="151">
        <v>4</v>
      </c>
      <c r="EC138" s="151">
        <v>5</v>
      </c>
      <c r="ED138" s="151"/>
      <c r="EE138" s="151">
        <v>0</v>
      </c>
      <c r="EF138" s="151"/>
      <c r="EG138" s="153">
        <v>2</v>
      </c>
      <c r="EH138" s="154">
        <v>4</v>
      </c>
      <c r="EI138" s="154">
        <v>5</v>
      </c>
      <c r="EJ138" s="148"/>
      <c r="EK138" s="155">
        <v>0</v>
      </c>
      <c r="EL138" s="154"/>
      <c r="EM138" s="151">
        <v>2</v>
      </c>
      <c r="EN138" s="151">
        <v>5</v>
      </c>
      <c r="EO138" s="151">
        <v>7</v>
      </c>
      <c r="EP138" s="145"/>
      <c r="EQ138" s="151">
        <v>0</v>
      </c>
      <c r="ER138" s="151"/>
      <c r="ES138" s="153">
        <v>5</v>
      </c>
      <c r="ET138" s="154">
        <v>7</v>
      </c>
      <c r="EU138" s="154">
        <v>9</v>
      </c>
      <c r="EV138" s="148"/>
      <c r="EW138" s="155">
        <v>0</v>
      </c>
      <c r="EX138" s="154"/>
      <c r="EY138" s="151">
        <v>3</v>
      </c>
      <c r="EZ138" s="151">
        <v>0</v>
      </c>
      <c r="FA138" s="151"/>
      <c r="FB138" s="153">
        <v>1</v>
      </c>
      <c r="FC138" s="154">
        <v>3</v>
      </c>
      <c r="FD138" s="154">
        <v>4</v>
      </c>
      <c r="FE138" s="154">
        <v>6</v>
      </c>
      <c r="FF138" s="154">
        <v>0</v>
      </c>
      <c r="FG138" s="154">
        <v>0</v>
      </c>
      <c r="FH138" s="154">
        <v>0</v>
      </c>
      <c r="FI138" s="154"/>
      <c r="FJ138" s="155">
        <v>0</v>
      </c>
      <c r="FK138" s="154"/>
      <c r="FL138" s="151">
        <v>1</v>
      </c>
      <c r="FM138" s="151">
        <v>4</v>
      </c>
      <c r="FN138" s="151">
        <v>6</v>
      </c>
      <c r="FO138" s="151">
        <v>7</v>
      </c>
      <c r="FP138" s="151">
        <v>0</v>
      </c>
      <c r="FQ138" s="151">
        <v>0</v>
      </c>
      <c r="FR138" s="151">
        <v>0</v>
      </c>
      <c r="FS138" s="151">
        <v>0</v>
      </c>
      <c r="FT138" s="151"/>
      <c r="FU138" s="151">
        <v>0</v>
      </c>
      <c r="FV138" s="151"/>
      <c r="FW138" s="153">
        <v>3</v>
      </c>
      <c r="FX138" s="155" t="s">
        <v>852</v>
      </c>
      <c r="FY138" s="154"/>
      <c r="FZ138" s="151">
        <v>5</v>
      </c>
      <c r="GA138" s="151">
        <v>0</v>
      </c>
      <c r="GB138" s="153">
        <v>1</v>
      </c>
      <c r="GC138" s="154">
        <v>0</v>
      </c>
      <c r="GD138" s="154">
        <v>0</v>
      </c>
      <c r="GE138" s="154">
        <v>0</v>
      </c>
      <c r="GF138" s="155">
        <v>0</v>
      </c>
      <c r="GG138" s="153">
        <v>3</v>
      </c>
      <c r="GH138" s="154">
        <v>3</v>
      </c>
      <c r="GI138" s="154">
        <v>0</v>
      </c>
      <c r="GJ138" s="155" t="s">
        <v>265</v>
      </c>
      <c r="GK138" s="151">
        <v>8</v>
      </c>
      <c r="GL138" s="151">
        <v>8</v>
      </c>
      <c r="GM138" s="151">
        <v>0</v>
      </c>
      <c r="GN138" s="151" t="s">
        <v>265</v>
      </c>
      <c r="GO138" s="153">
        <v>1</v>
      </c>
      <c r="GP138" s="155">
        <v>0</v>
      </c>
      <c r="GQ138" s="151">
        <v>1</v>
      </c>
      <c r="GR138" s="151">
        <v>0</v>
      </c>
      <c r="GS138" s="153">
        <v>6</v>
      </c>
      <c r="GT138" s="154">
        <v>2</v>
      </c>
      <c r="GU138" s="154">
        <v>3</v>
      </c>
      <c r="GV138" s="154">
        <v>7</v>
      </c>
      <c r="GW138" s="154">
        <v>8</v>
      </c>
      <c r="GX138" s="155">
        <v>0</v>
      </c>
      <c r="GY138" s="151" t="s">
        <v>853</v>
      </c>
      <c r="GZ138" s="153">
        <v>0</v>
      </c>
      <c r="HA138" s="154">
        <v>0</v>
      </c>
      <c r="HB138" s="154">
        <v>0</v>
      </c>
      <c r="HC138" s="154">
        <v>0</v>
      </c>
      <c r="HD138" s="155">
        <v>0</v>
      </c>
      <c r="HE138" s="151">
        <v>5</v>
      </c>
      <c r="HF138" s="151">
        <v>20</v>
      </c>
      <c r="HG138" s="151">
        <v>0</v>
      </c>
      <c r="HH138" s="151">
        <v>0</v>
      </c>
      <c r="HI138" s="151">
        <v>0</v>
      </c>
      <c r="HJ138" s="153">
        <v>0</v>
      </c>
      <c r="HK138" s="154">
        <v>0</v>
      </c>
      <c r="HL138" s="154">
        <v>0</v>
      </c>
      <c r="HM138" s="154">
        <v>0</v>
      </c>
      <c r="HN138" s="155">
        <v>0</v>
      </c>
      <c r="HO138" s="151">
        <v>1</v>
      </c>
      <c r="HP138" s="151">
        <v>2</v>
      </c>
      <c r="HQ138" s="151">
        <v>3</v>
      </c>
      <c r="HR138" s="151">
        <v>4</v>
      </c>
      <c r="HS138" s="151">
        <v>7</v>
      </c>
      <c r="HT138" s="151">
        <v>0</v>
      </c>
      <c r="HU138" s="151">
        <v>0</v>
      </c>
      <c r="HV138" s="151">
        <v>0</v>
      </c>
      <c r="HW138" s="156">
        <v>0</v>
      </c>
      <c r="HX138" s="151" t="s">
        <v>854</v>
      </c>
      <c r="HY138" s="153">
        <v>4</v>
      </c>
      <c r="HZ138" s="155" t="s">
        <v>855</v>
      </c>
    </row>
    <row r="139" spans="1:234" s="18" customFormat="1" x14ac:dyDescent="0.2">
      <c r="A139" s="151">
        <v>66</v>
      </c>
      <c r="B139" s="151"/>
      <c r="C139" s="146" t="s">
        <v>310</v>
      </c>
      <c r="D139" s="151">
        <v>3</v>
      </c>
      <c r="E139" s="151">
        <v>1</v>
      </c>
      <c r="F139" s="145" t="s">
        <v>856</v>
      </c>
      <c r="G139" s="151">
        <v>24</v>
      </c>
      <c r="H139" s="151"/>
      <c r="I139" s="152">
        <v>1</v>
      </c>
      <c r="J139" s="151"/>
      <c r="K139" s="153">
        <v>7</v>
      </c>
      <c r="L139" s="154">
        <v>2</v>
      </c>
      <c r="M139" s="154">
        <v>9</v>
      </c>
      <c r="N139" s="154">
        <v>6</v>
      </c>
      <c r="O139" s="154">
        <v>10</v>
      </c>
      <c r="P139" s="155">
        <v>11</v>
      </c>
      <c r="Q139" s="151"/>
      <c r="R139" s="151"/>
      <c r="S139" s="151"/>
      <c r="T139" s="153">
        <v>1</v>
      </c>
      <c r="U139" s="154">
        <v>2</v>
      </c>
      <c r="V139" s="155">
        <v>4</v>
      </c>
      <c r="W139" s="151">
        <v>1</v>
      </c>
      <c r="X139" s="151">
        <v>3</v>
      </c>
      <c r="Y139" s="151">
        <v>4</v>
      </c>
      <c r="Z139" s="153">
        <v>4</v>
      </c>
      <c r="AA139" s="154">
        <v>2</v>
      </c>
      <c r="AB139" s="155">
        <v>1</v>
      </c>
      <c r="AC139" s="151">
        <v>5</v>
      </c>
      <c r="AD139" s="151">
        <v>2</v>
      </c>
      <c r="AE139" s="151">
        <v>1</v>
      </c>
      <c r="AF139" s="153">
        <v>4</v>
      </c>
      <c r="AG139" s="154">
        <v>2</v>
      </c>
      <c r="AH139" s="155">
        <v>1</v>
      </c>
      <c r="AI139" s="151">
        <v>4</v>
      </c>
      <c r="AJ139" s="151">
        <v>3</v>
      </c>
      <c r="AK139" s="151">
        <v>3</v>
      </c>
      <c r="AL139" s="153">
        <v>1</v>
      </c>
      <c r="AM139" s="154">
        <v>1</v>
      </c>
      <c r="AN139" s="155">
        <v>1</v>
      </c>
      <c r="AO139" s="151">
        <v>3</v>
      </c>
      <c r="AP139" s="151">
        <v>3</v>
      </c>
      <c r="AQ139" s="151">
        <v>3</v>
      </c>
      <c r="AR139" s="153">
        <v>3</v>
      </c>
      <c r="AS139" s="154">
        <v>3</v>
      </c>
      <c r="AT139" s="155">
        <v>3</v>
      </c>
      <c r="AU139" s="151">
        <v>5</v>
      </c>
      <c r="AV139" s="151">
        <v>4</v>
      </c>
      <c r="AW139" s="151">
        <v>3</v>
      </c>
      <c r="AX139" s="153">
        <v>0</v>
      </c>
      <c r="AY139" s="154">
        <v>0</v>
      </c>
      <c r="AZ139" s="155">
        <v>0</v>
      </c>
      <c r="BA139" s="154"/>
      <c r="BB139" s="151">
        <v>2</v>
      </c>
      <c r="BC139" s="151">
        <v>3</v>
      </c>
      <c r="BD139" s="151">
        <v>4</v>
      </c>
      <c r="BE139" s="151">
        <v>4</v>
      </c>
      <c r="BF139" s="145"/>
      <c r="BG139" s="153">
        <v>5</v>
      </c>
      <c r="BH139" s="154">
        <v>5</v>
      </c>
      <c r="BI139" s="154">
        <v>4</v>
      </c>
      <c r="BJ139" s="155">
        <v>4</v>
      </c>
      <c r="BK139" s="154"/>
      <c r="BL139" s="151">
        <v>3</v>
      </c>
      <c r="BM139" s="151">
        <v>4</v>
      </c>
      <c r="BN139" s="151">
        <v>5</v>
      </c>
      <c r="BO139" s="151">
        <v>6</v>
      </c>
      <c r="BP139" s="151"/>
      <c r="BQ139" s="153">
        <v>1</v>
      </c>
      <c r="BR139" s="154">
        <v>2</v>
      </c>
      <c r="BS139" s="154">
        <v>2</v>
      </c>
      <c r="BT139" s="155">
        <v>2</v>
      </c>
      <c r="BU139" s="154"/>
      <c r="BV139" s="151">
        <v>2</v>
      </c>
      <c r="BW139" s="151">
        <v>3</v>
      </c>
      <c r="BX139" s="151">
        <v>4</v>
      </c>
      <c r="BY139" s="151">
        <v>4</v>
      </c>
      <c r="BZ139" s="151"/>
      <c r="CA139" s="153">
        <v>2</v>
      </c>
      <c r="CB139" s="154">
        <v>2</v>
      </c>
      <c r="CC139" s="154">
        <v>2</v>
      </c>
      <c r="CD139" s="155">
        <v>2</v>
      </c>
      <c r="CE139" s="154"/>
      <c r="CF139" s="151">
        <v>2</v>
      </c>
      <c r="CG139" s="151">
        <v>2</v>
      </c>
      <c r="CH139" s="151">
        <v>4</v>
      </c>
      <c r="CI139" s="151">
        <v>4</v>
      </c>
      <c r="CJ139" s="156">
        <v>0</v>
      </c>
      <c r="CK139" s="154"/>
      <c r="CL139" s="151">
        <v>5</v>
      </c>
      <c r="CM139" s="151">
        <v>5</v>
      </c>
      <c r="CN139" s="151">
        <v>4</v>
      </c>
      <c r="CO139" s="151">
        <v>4</v>
      </c>
      <c r="CP139" s="151"/>
      <c r="CQ139" s="153">
        <v>2</v>
      </c>
      <c r="CR139" s="154">
        <v>2</v>
      </c>
      <c r="CS139" s="154">
        <v>2</v>
      </c>
      <c r="CT139" s="155">
        <v>2</v>
      </c>
      <c r="CU139" s="154"/>
      <c r="CV139" s="151">
        <v>2</v>
      </c>
      <c r="CW139" s="151">
        <v>2</v>
      </c>
      <c r="CX139" s="151">
        <v>2</v>
      </c>
      <c r="CY139" s="151">
        <v>2</v>
      </c>
      <c r="CZ139" s="145"/>
      <c r="DA139" s="153">
        <v>2</v>
      </c>
      <c r="DB139" s="154">
        <v>2</v>
      </c>
      <c r="DC139" s="154">
        <v>2</v>
      </c>
      <c r="DD139" s="155">
        <v>2</v>
      </c>
      <c r="DE139" s="154"/>
      <c r="DF139" s="151">
        <v>2</v>
      </c>
      <c r="DG139" s="151">
        <v>2</v>
      </c>
      <c r="DH139" s="151">
        <v>2</v>
      </c>
      <c r="DI139" s="151">
        <v>2</v>
      </c>
      <c r="DJ139" s="151"/>
      <c r="DK139" s="153">
        <v>4</v>
      </c>
      <c r="DL139" s="154">
        <v>4</v>
      </c>
      <c r="DM139" s="154">
        <v>4</v>
      </c>
      <c r="DN139" s="155">
        <v>4</v>
      </c>
      <c r="DO139" s="154"/>
      <c r="DP139" s="151">
        <v>2</v>
      </c>
      <c r="DQ139" s="151">
        <v>2</v>
      </c>
      <c r="DR139" s="151">
        <v>2</v>
      </c>
      <c r="DS139" s="151">
        <v>2</v>
      </c>
      <c r="DT139" s="151"/>
      <c r="DU139" s="153">
        <v>3</v>
      </c>
      <c r="DV139" s="154">
        <v>3</v>
      </c>
      <c r="DW139" s="155">
        <v>3</v>
      </c>
      <c r="DX139" s="151">
        <v>0</v>
      </c>
      <c r="DY139" s="156">
        <v>0</v>
      </c>
      <c r="DZ139" s="154"/>
      <c r="EA139" s="151">
        <v>5</v>
      </c>
      <c r="EB139" s="151">
        <v>7</v>
      </c>
      <c r="EC139" s="151">
        <v>1</v>
      </c>
      <c r="ED139" s="151"/>
      <c r="EE139" s="151">
        <v>0</v>
      </c>
      <c r="EF139" s="151"/>
      <c r="EG139" s="153">
        <v>5</v>
      </c>
      <c r="EH139" s="154">
        <v>7</v>
      </c>
      <c r="EI139" s="154">
        <v>1</v>
      </c>
      <c r="EJ139" s="148"/>
      <c r="EK139" s="155">
        <v>0</v>
      </c>
      <c r="EL139" s="154"/>
      <c r="EM139" s="151">
        <v>5</v>
      </c>
      <c r="EN139" s="151">
        <v>7</v>
      </c>
      <c r="EO139" s="151">
        <v>8</v>
      </c>
      <c r="EP139" s="145"/>
      <c r="EQ139" s="151">
        <v>0</v>
      </c>
      <c r="ER139" s="151"/>
      <c r="ES139" s="153">
        <v>5</v>
      </c>
      <c r="ET139" s="154">
        <v>7</v>
      </c>
      <c r="EU139" s="154">
        <v>8</v>
      </c>
      <c r="EV139" s="148"/>
      <c r="EW139" s="155">
        <v>0</v>
      </c>
      <c r="EX139" s="154"/>
      <c r="EY139" s="151">
        <v>2</v>
      </c>
      <c r="EZ139" s="151">
        <v>0</v>
      </c>
      <c r="FA139" s="151"/>
      <c r="FB139" s="153">
        <v>2</v>
      </c>
      <c r="FC139" s="154">
        <v>3</v>
      </c>
      <c r="FD139" s="154">
        <v>4</v>
      </c>
      <c r="FE139" s="154">
        <v>6</v>
      </c>
      <c r="FF139" s="154">
        <v>0</v>
      </c>
      <c r="FG139" s="154">
        <v>0</v>
      </c>
      <c r="FH139" s="154">
        <v>0</v>
      </c>
      <c r="FI139" s="154"/>
      <c r="FJ139" s="155">
        <v>0</v>
      </c>
      <c r="FK139" s="154"/>
      <c r="FL139" s="151">
        <v>1</v>
      </c>
      <c r="FM139" s="151">
        <v>2</v>
      </c>
      <c r="FN139" s="151">
        <v>3</v>
      </c>
      <c r="FO139" s="151">
        <v>4</v>
      </c>
      <c r="FP139" s="151">
        <v>7</v>
      </c>
      <c r="FQ139" s="151">
        <v>0</v>
      </c>
      <c r="FR139" s="151">
        <v>0</v>
      </c>
      <c r="FS139" s="151">
        <v>0</v>
      </c>
      <c r="FT139" s="151"/>
      <c r="FU139" s="151">
        <v>0</v>
      </c>
      <c r="FV139" s="151"/>
      <c r="FW139" s="153">
        <v>1</v>
      </c>
      <c r="FX139" s="155" t="s">
        <v>716</v>
      </c>
      <c r="FY139" s="154"/>
      <c r="FZ139" s="151">
        <v>5</v>
      </c>
      <c r="GA139" s="151">
        <v>0</v>
      </c>
      <c r="GB139" s="153">
        <v>1</v>
      </c>
      <c r="GC139" s="154">
        <v>0</v>
      </c>
      <c r="GD139" s="154">
        <v>0</v>
      </c>
      <c r="GE139" s="154">
        <v>0</v>
      </c>
      <c r="GF139" s="155">
        <v>0</v>
      </c>
      <c r="GG139" s="153">
        <v>5</v>
      </c>
      <c r="GH139" s="154">
        <v>3</v>
      </c>
      <c r="GI139" s="154">
        <v>0</v>
      </c>
      <c r="GJ139" s="155" t="s">
        <v>265</v>
      </c>
      <c r="GK139" s="151">
        <v>8</v>
      </c>
      <c r="GL139" s="151">
        <v>5</v>
      </c>
      <c r="GM139" s="151">
        <v>0</v>
      </c>
      <c r="GN139" s="151" t="s">
        <v>265</v>
      </c>
      <c r="GO139" s="153">
        <v>1</v>
      </c>
      <c r="GP139" s="155">
        <v>0</v>
      </c>
      <c r="GQ139" s="151">
        <v>1</v>
      </c>
      <c r="GR139" s="151">
        <v>0</v>
      </c>
      <c r="GS139" s="153">
        <v>2</v>
      </c>
      <c r="GT139" s="154">
        <v>3</v>
      </c>
      <c r="GU139" s="154">
        <v>4</v>
      </c>
      <c r="GV139" s="154">
        <v>6</v>
      </c>
      <c r="GW139" s="154">
        <v>8</v>
      </c>
      <c r="GX139" s="155">
        <v>0</v>
      </c>
      <c r="GY139" s="151" t="s">
        <v>857</v>
      </c>
      <c r="GZ139" s="153">
        <v>1</v>
      </c>
      <c r="HA139" s="154">
        <v>1</v>
      </c>
      <c r="HB139" s="154">
        <v>0</v>
      </c>
      <c r="HC139" s="154">
        <v>0</v>
      </c>
      <c r="HD139" s="155">
        <v>0</v>
      </c>
      <c r="HE139" s="151">
        <v>1</v>
      </c>
      <c r="HF139" s="151">
        <v>5</v>
      </c>
      <c r="HG139" s="151">
        <v>0</v>
      </c>
      <c r="HH139" s="151">
        <v>3</v>
      </c>
      <c r="HI139" s="151">
        <v>0</v>
      </c>
      <c r="HJ139" s="153">
        <v>0</v>
      </c>
      <c r="HK139" s="154">
        <v>1</v>
      </c>
      <c r="HL139" s="154">
        <v>1</v>
      </c>
      <c r="HM139" s="154">
        <v>0</v>
      </c>
      <c r="HN139" s="155">
        <v>0</v>
      </c>
      <c r="HO139" s="151">
        <v>1</v>
      </c>
      <c r="HP139" s="151">
        <v>2</v>
      </c>
      <c r="HQ139" s="151">
        <v>3</v>
      </c>
      <c r="HR139" s="151">
        <v>4</v>
      </c>
      <c r="HS139" s="151">
        <v>7</v>
      </c>
      <c r="HT139" s="151">
        <v>0</v>
      </c>
      <c r="HU139" s="151">
        <v>0</v>
      </c>
      <c r="HV139" s="151">
        <v>0</v>
      </c>
      <c r="HW139" s="156" t="s">
        <v>858</v>
      </c>
      <c r="HX139" s="151" t="s">
        <v>859</v>
      </c>
      <c r="HY139" s="153">
        <v>6</v>
      </c>
      <c r="HZ139" s="155" t="s">
        <v>860</v>
      </c>
    </row>
    <row r="140" spans="1:234" s="18" customFormat="1" x14ac:dyDescent="0.2">
      <c r="A140" s="145">
        <v>67</v>
      </c>
      <c r="B140" s="151"/>
      <c r="C140" s="146" t="s">
        <v>615</v>
      </c>
      <c r="D140" s="151">
        <v>3</v>
      </c>
      <c r="E140" s="151">
        <v>1</v>
      </c>
      <c r="F140" s="157" t="s">
        <v>861</v>
      </c>
      <c r="G140" s="151">
        <v>25</v>
      </c>
      <c r="H140" s="151"/>
      <c r="I140" s="152">
        <v>2</v>
      </c>
      <c r="J140" s="151"/>
      <c r="K140" s="153">
        <v>7</v>
      </c>
      <c r="L140" s="154">
        <v>3</v>
      </c>
      <c r="M140" s="154">
        <v>2</v>
      </c>
      <c r="N140" s="154">
        <v>5</v>
      </c>
      <c r="O140" s="154">
        <v>6</v>
      </c>
      <c r="P140" s="155">
        <v>11</v>
      </c>
      <c r="Q140" s="151"/>
      <c r="R140" s="151"/>
      <c r="S140" s="151"/>
      <c r="T140" s="153">
        <v>1</v>
      </c>
      <c r="U140" s="154">
        <v>1</v>
      </c>
      <c r="V140" s="155">
        <v>3</v>
      </c>
      <c r="W140" s="151">
        <v>1</v>
      </c>
      <c r="X140" s="151">
        <v>1</v>
      </c>
      <c r="Y140" s="151">
        <v>3</v>
      </c>
      <c r="Z140" s="153">
        <v>3</v>
      </c>
      <c r="AA140" s="154">
        <v>3</v>
      </c>
      <c r="AB140" s="155">
        <v>2</v>
      </c>
      <c r="AC140" s="151">
        <v>4</v>
      </c>
      <c r="AD140" s="151">
        <v>4</v>
      </c>
      <c r="AE140" s="151">
        <v>2</v>
      </c>
      <c r="AF140" s="153">
        <v>4</v>
      </c>
      <c r="AG140" s="154">
        <v>4</v>
      </c>
      <c r="AH140" s="155">
        <v>2</v>
      </c>
      <c r="AI140" s="151">
        <v>2</v>
      </c>
      <c r="AJ140" s="151">
        <v>2</v>
      </c>
      <c r="AK140" s="151">
        <v>2</v>
      </c>
      <c r="AL140" s="153">
        <v>1</v>
      </c>
      <c r="AM140" s="154">
        <v>1</v>
      </c>
      <c r="AN140" s="155">
        <v>1</v>
      </c>
      <c r="AO140" s="151">
        <v>4</v>
      </c>
      <c r="AP140" s="151">
        <v>4</v>
      </c>
      <c r="AQ140" s="151">
        <v>4</v>
      </c>
      <c r="AR140" s="153">
        <v>4</v>
      </c>
      <c r="AS140" s="154">
        <v>4</v>
      </c>
      <c r="AT140" s="155">
        <v>4</v>
      </c>
      <c r="AU140" s="151">
        <v>5</v>
      </c>
      <c r="AV140" s="151">
        <v>5</v>
      </c>
      <c r="AW140" s="151">
        <v>5</v>
      </c>
      <c r="AX140" s="153" t="s">
        <v>862</v>
      </c>
      <c r="AY140" s="154" t="s">
        <v>862</v>
      </c>
      <c r="AZ140" s="155" t="s">
        <v>862</v>
      </c>
      <c r="BA140" s="154"/>
      <c r="BB140" s="151">
        <v>2</v>
      </c>
      <c r="BC140" s="151">
        <v>3</v>
      </c>
      <c r="BD140" s="151">
        <v>4</v>
      </c>
      <c r="BE140" s="151">
        <v>4</v>
      </c>
      <c r="BF140" s="145"/>
      <c r="BG140" s="153">
        <v>10</v>
      </c>
      <c r="BH140" s="154">
        <v>9</v>
      </c>
      <c r="BI140" s="154">
        <v>7</v>
      </c>
      <c r="BJ140" s="155">
        <v>7</v>
      </c>
      <c r="BK140" s="154"/>
      <c r="BL140" s="151">
        <v>3</v>
      </c>
      <c r="BM140" s="151">
        <v>3</v>
      </c>
      <c r="BN140" s="151">
        <v>5</v>
      </c>
      <c r="BO140" s="151">
        <v>6</v>
      </c>
      <c r="BP140" s="151"/>
      <c r="BQ140" s="153">
        <v>1</v>
      </c>
      <c r="BR140" s="154">
        <v>1</v>
      </c>
      <c r="BS140" s="154">
        <v>2</v>
      </c>
      <c r="BT140" s="155">
        <v>2</v>
      </c>
      <c r="BU140" s="154"/>
      <c r="BV140" s="151">
        <v>1</v>
      </c>
      <c r="BW140" s="151">
        <v>1</v>
      </c>
      <c r="BX140" s="151">
        <v>2</v>
      </c>
      <c r="BY140" s="151">
        <v>2</v>
      </c>
      <c r="BZ140" s="151"/>
      <c r="CA140" s="153">
        <v>1</v>
      </c>
      <c r="CB140" s="154">
        <v>1</v>
      </c>
      <c r="CC140" s="154">
        <v>1</v>
      </c>
      <c r="CD140" s="155">
        <v>1</v>
      </c>
      <c r="CE140" s="154"/>
      <c r="CF140" s="151">
        <v>1</v>
      </c>
      <c r="CG140" s="151">
        <v>1</v>
      </c>
      <c r="CH140" s="151">
        <v>1</v>
      </c>
      <c r="CI140" s="151">
        <v>1</v>
      </c>
      <c r="CJ140" s="156" t="s">
        <v>863</v>
      </c>
      <c r="CK140" s="154"/>
      <c r="CL140" s="151">
        <v>2</v>
      </c>
      <c r="CM140" s="151">
        <v>2</v>
      </c>
      <c r="CN140" s="151">
        <v>3</v>
      </c>
      <c r="CO140" s="151">
        <v>3</v>
      </c>
      <c r="CP140" s="151"/>
      <c r="CQ140" s="153">
        <v>2</v>
      </c>
      <c r="CR140" s="154">
        <v>2</v>
      </c>
      <c r="CS140" s="154">
        <v>2</v>
      </c>
      <c r="CT140" s="155">
        <v>2</v>
      </c>
      <c r="CU140" s="154"/>
      <c r="CV140" s="151">
        <v>2</v>
      </c>
      <c r="CW140" s="151">
        <v>2</v>
      </c>
      <c r="CX140" s="151">
        <v>2</v>
      </c>
      <c r="CY140" s="151">
        <v>2</v>
      </c>
      <c r="CZ140" s="145"/>
      <c r="DA140" s="153">
        <v>2</v>
      </c>
      <c r="DB140" s="154">
        <v>2</v>
      </c>
      <c r="DC140" s="154">
        <v>2</v>
      </c>
      <c r="DD140" s="155">
        <v>2</v>
      </c>
      <c r="DE140" s="154"/>
      <c r="DF140" s="151">
        <v>3</v>
      </c>
      <c r="DG140" s="151">
        <v>3</v>
      </c>
      <c r="DH140" s="151">
        <v>3</v>
      </c>
      <c r="DI140" s="151">
        <v>3</v>
      </c>
      <c r="DJ140" s="151"/>
      <c r="DK140" s="153">
        <v>4</v>
      </c>
      <c r="DL140" s="154">
        <v>4</v>
      </c>
      <c r="DM140" s="154">
        <v>4</v>
      </c>
      <c r="DN140" s="155">
        <v>4</v>
      </c>
      <c r="DO140" s="154"/>
      <c r="DP140" s="151">
        <v>3</v>
      </c>
      <c r="DQ140" s="151">
        <v>3</v>
      </c>
      <c r="DR140" s="151">
        <v>3</v>
      </c>
      <c r="DS140" s="151">
        <v>3</v>
      </c>
      <c r="DT140" s="151"/>
      <c r="DU140" s="153">
        <v>4</v>
      </c>
      <c r="DV140" s="154">
        <v>4</v>
      </c>
      <c r="DW140" s="155">
        <v>2</v>
      </c>
      <c r="DX140" s="151" t="s">
        <v>864</v>
      </c>
      <c r="DY140" s="156" t="s">
        <v>865</v>
      </c>
      <c r="DZ140" s="154"/>
      <c r="EA140" s="151">
        <v>5</v>
      </c>
      <c r="EB140" s="151">
        <v>4</v>
      </c>
      <c r="EC140" s="151">
        <v>3</v>
      </c>
      <c r="ED140" s="151"/>
      <c r="EE140" s="151">
        <v>0</v>
      </c>
      <c r="EF140" s="151"/>
      <c r="EG140" s="153">
        <v>5</v>
      </c>
      <c r="EH140" s="154">
        <v>4</v>
      </c>
      <c r="EI140" s="154">
        <v>3</v>
      </c>
      <c r="EJ140" s="148"/>
      <c r="EK140" s="155">
        <v>0</v>
      </c>
      <c r="EL140" s="154"/>
      <c r="EM140" s="151">
        <v>5</v>
      </c>
      <c r="EN140" s="151">
        <v>4</v>
      </c>
      <c r="EO140" s="151">
        <v>3</v>
      </c>
      <c r="EP140" s="145"/>
      <c r="EQ140" s="151">
        <v>0</v>
      </c>
      <c r="ER140" s="151"/>
      <c r="ES140" s="153">
        <v>5</v>
      </c>
      <c r="ET140" s="154">
        <v>4</v>
      </c>
      <c r="EU140" s="154">
        <v>6</v>
      </c>
      <c r="EV140" s="148"/>
      <c r="EW140" s="155">
        <v>0</v>
      </c>
      <c r="EX140" s="154"/>
      <c r="EY140" s="151">
        <v>2</v>
      </c>
      <c r="EZ140" s="151">
        <v>0</v>
      </c>
      <c r="FA140" s="151"/>
      <c r="FB140" s="153">
        <v>1</v>
      </c>
      <c r="FC140" s="154">
        <v>3</v>
      </c>
      <c r="FD140" s="154">
        <v>4</v>
      </c>
      <c r="FE140" s="154">
        <v>5</v>
      </c>
      <c r="FF140" s="154">
        <v>6</v>
      </c>
      <c r="FG140" s="154">
        <v>0</v>
      </c>
      <c r="FH140" s="154">
        <v>0</v>
      </c>
      <c r="FI140" s="154"/>
      <c r="FJ140" s="155">
        <v>0</v>
      </c>
      <c r="FK140" s="154"/>
      <c r="FL140" s="151">
        <v>1</v>
      </c>
      <c r="FM140" s="151">
        <v>2</v>
      </c>
      <c r="FN140" s="151">
        <v>7</v>
      </c>
      <c r="FO140" s="151">
        <v>0</v>
      </c>
      <c r="FP140" s="151">
        <v>0</v>
      </c>
      <c r="FQ140" s="151">
        <v>0</v>
      </c>
      <c r="FR140" s="151">
        <v>0</v>
      </c>
      <c r="FS140" s="151">
        <v>0</v>
      </c>
      <c r="FT140" s="151"/>
      <c r="FU140" s="151">
        <v>0</v>
      </c>
      <c r="FV140" s="151"/>
      <c r="FW140" s="153">
        <v>1</v>
      </c>
      <c r="FX140" s="155" t="s">
        <v>866</v>
      </c>
      <c r="FY140" s="154"/>
      <c r="FZ140" s="151">
        <v>3</v>
      </c>
      <c r="GA140" s="151">
        <v>0</v>
      </c>
      <c r="GB140" s="153">
        <v>1</v>
      </c>
      <c r="GC140" s="154">
        <v>0</v>
      </c>
      <c r="GD140" s="154">
        <v>0</v>
      </c>
      <c r="GE140" s="154">
        <v>0</v>
      </c>
      <c r="GF140" s="155">
        <v>0</v>
      </c>
      <c r="GG140" s="153">
        <v>3</v>
      </c>
      <c r="GH140" s="154">
        <v>1</v>
      </c>
      <c r="GI140" s="154">
        <v>0</v>
      </c>
      <c r="GJ140" s="155" t="s">
        <v>265</v>
      </c>
      <c r="GK140" s="151">
        <v>5</v>
      </c>
      <c r="GL140" s="151">
        <v>0</v>
      </c>
      <c r="GM140" s="151">
        <v>0</v>
      </c>
      <c r="GN140" s="151" t="s">
        <v>265</v>
      </c>
      <c r="GO140" s="153">
        <v>1</v>
      </c>
      <c r="GP140" s="155">
        <v>0</v>
      </c>
      <c r="GQ140" s="151">
        <v>1</v>
      </c>
      <c r="GR140" s="151">
        <v>0</v>
      </c>
      <c r="GS140" s="153">
        <v>3</v>
      </c>
      <c r="GT140" s="154">
        <v>6</v>
      </c>
      <c r="GU140" s="154">
        <v>1</v>
      </c>
      <c r="GV140" s="154">
        <v>8</v>
      </c>
      <c r="GW140" s="154">
        <v>5</v>
      </c>
      <c r="GX140" s="155">
        <v>0</v>
      </c>
      <c r="GY140" s="151" t="s">
        <v>867</v>
      </c>
      <c r="GZ140" s="153">
        <v>1</v>
      </c>
      <c r="HA140" s="154">
        <v>3</v>
      </c>
      <c r="HB140" s="154">
        <v>2</v>
      </c>
      <c r="HC140" s="154">
        <v>0</v>
      </c>
      <c r="HD140" s="155">
        <v>0</v>
      </c>
      <c r="HE140" s="151">
        <v>5</v>
      </c>
      <c r="HF140" s="151">
        <v>10</v>
      </c>
      <c r="HG140" s="151">
        <v>0</v>
      </c>
      <c r="HH140" s="151">
        <v>3</v>
      </c>
      <c r="HI140" s="151">
        <v>0</v>
      </c>
      <c r="HJ140" s="153">
        <v>1</v>
      </c>
      <c r="HK140" s="154">
        <v>1</v>
      </c>
      <c r="HL140" s="154">
        <v>1</v>
      </c>
      <c r="HM140" s="154">
        <v>0</v>
      </c>
      <c r="HN140" s="155">
        <v>0</v>
      </c>
      <c r="HO140" s="151">
        <v>1</v>
      </c>
      <c r="HP140" s="151">
        <v>2</v>
      </c>
      <c r="HQ140" s="151">
        <v>3</v>
      </c>
      <c r="HR140" s="151">
        <v>4</v>
      </c>
      <c r="HS140" s="151">
        <v>0</v>
      </c>
      <c r="HT140" s="151">
        <v>0</v>
      </c>
      <c r="HU140" s="151">
        <v>0</v>
      </c>
      <c r="HV140" s="151">
        <v>0</v>
      </c>
      <c r="HW140" s="156">
        <v>0</v>
      </c>
      <c r="HX140" s="151" t="s">
        <v>868</v>
      </c>
      <c r="HY140" s="153">
        <v>13</v>
      </c>
      <c r="HZ140" s="155" t="s">
        <v>869</v>
      </c>
    </row>
    <row r="141" spans="1:234" s="18" customFormat="1" x14ac:dyDescent="0.2">
      <c r="A141" s="151">
        <v>68</v>
      </c>
      <c r="B141" s="151"/>
      <c r="C141" s="146" t="s">
        <v>310</v>
      </c>
      <c r="D141" s="151">
        <v>3</v>
      </c>
      <c r="E141" s="151">
        <v>1</v>
      </c>
      <c r="F141" s="157" t="s">
        <v>870</v>
      </c>
      <c r="G141" s="151">
        <v>26</v>
      </c>
      <c r="H141" s="151"/>
      <c r="I141" s="152">
        <v>3</v>
      </c>
      <c r="J141" s="151"/>
      <c r="K141" s="153">
        <v>7</v>
      </c>
      <c r="L141" s="154">
        <v>3</v>
      </c>
      <c r="M141" s="154">
        <v>5</v>
      </c>
      <c r="N141" s="154">
        <v>6</v>
      </c>
      <c r="O141" s="154">
        <v>10</v>
      </c>
      <c r="P141" s="155">
        <v>11</v>
      </c>
      <c r="Q141" s="151"/>
      <c r="R141" s="151"/>
      <c r="S141" s="151"/>
      <c r="T141" s="153">
        <v>1</v>
      </c>
      <c r="U141" s="154">
        <v>2</v>
      </c>
      <c r="V141" s="155">
        <v>3</v>
      </c>
      <c r="W141" s="151">
        <v>3</v>
      </c>
      <c r="X141" s="151">
        <v>3</v>
      </c>
      <c r="Y141" s="151">
        <v>3</v>
      </c>
      <c r="Z141" s="153">
        <v>3</v>
      </c>
      <c r="AA141" s="154">
        <v>3</v>
      </c>
      <c r="AB141" s="155">
        <v>1</v>
      </c>
      <c r="AC141" s="151">
        <v>3</v>
      </c>
      <c r="AD141" s="151">
        <v>3</v>
      </c>
      <c r="AE141" s="151">
        <v>1</v>
      </c>
      <c r="AF141" s="153">
        <v>3</v>
      </c>
      <c r="AG141" s="154">
        <v>3</v>
      </c>
      <c r="AH141" s="155">
        <v>1</v>
      </c>
      <c r="AI141" s="151">
        <v>3</v>
      </c>
      <c r="AJ141" s="151">
        <v>3</v>
      </c>
      <c r="AK141" s="151">
        <v>1</v>
      </c>
      <c r="AL141" s="153">
        <v>3</v>
      </c>
      <c r="AM141" s="154">
        <v>2</v>
      </c>
      <c r="AN141" s="155">
        <v>1</v>
      </c>
      <c r="AO141" s="151">
        <v>1</v>
      </c>
      <c r="AP141" s="151">
        <v>2</v>
      </c>
      <c r="AQ141" s="151">
        <v>2</v>
      </c>
      <c r="AR141" s="153">
        <v>1</v>
      </c>
      <c r="AS141" s="154">
        <v>1</v>
      </c>
      <c r="AT141" s="155">
        <v>1</v>
      </c>
      <c r="AU141" s="151">
        <v>3</v>
      </c>
      <c r="AV141" s="151">
        <v>3</v>
      </c>
      <c r="AW141" s="151">
        <v>3</v>
      </c>
      <c r="AX141" s="153">
        <v>0</v>
      </c>
      <c r="AY141" s="154">
        <v>0</v>
      </c>
      <c r="AZ141" s="155">
        <v>0</v>
      </c>
      <c r="BA141" s="154"/>
      <c r="BB141" s="151">
        <v>3</v>
      </c>
      <c r="BC141" s="151">
        <v>3</v>
      </c>
      <c r="BD141" s="151">
        <v>6</v>
      </c>
      <c r="BE141" s="151">
        <v>6</v>
      </c>
      <c r="BF141" s="145"/>
      <c r="BG141" s="153">
        <v>1</v>
      </c>
      <c r="BH141" s="154">
        <v>3</v>
      </c>
      <c r="BI141" s="154">
        <v>6</v>
      </c>
      <c r="BJ141" s="155">
        <v>6</v>
      </c>
      <c r="BK141" s="154"/>
      <c r="BL141" s="151">
        <v>1</v>
      </c>
      <c r="BM141" s="151">
        <v>2</v>
      </c>
      <c r="BN141" s="151">
        <v>3</v>
      </c>
      <c r="BO141" s="151">
        <v>7</v>
      </c>
      <c r="BP141" s="151"/>
      <c r="BQ141" s="153">
        <v>2</v>
      </c>
      <c r="BR141" s="154">
        <v>2</v>
      </c>
      <c r="BS141" s="154">
        <v>3</v>
      </c>
      <c r="BT141" s="155">
        <v>3</v>
      </c>
      <c r="BU141" s="154"/>
      <c r="BV141" s="151">
        <v>0</v>
      </c>
      <c r="BW141" s="151">
        <v>0</v>
      </c>
      <c r="BX141" s="151">
        <v>3</v>
      </c>
      <c r="BY141" s="151">
        <v>4</v>
      </c>
      <c r="BZ141" s="151"/>
      <c r="CA141" s="153">
        <v>2</v>
      </c>
      <c r="CB141" s="154">
        <v>2</v>
      </c>
      <c r="CC141" s="154">
        <v>2</v>
      </c>
      <c r="CD141" s="155">
        <v>1</v>
      </c>
      <c r="CE141" s="154"/>
      <c r="CF141" s="151">
        <v>1</v>
      </c>
      <c r="CG141" s="151">
        <v>1</v>
      </c>
      <c r="CH141" s="151">
        <v>2</v>
      </c>
      <c r="CI141" s="151">
        <v>4</v>
      </c>
      <c r="CJ141" s="156">
        <v>0</v>
      </c>
      <c r="CK141" s="154"/>
      <c r="CL141" s="151">
        <v>5</v>
      </c>
      <c r="CM141" s="151">
        <v>5</v>
      </c>
      <c r="CN141" s="151">
        <v>5</v>
      </c>
      <c r="CO141" s="151">
        <v>5</v>
      </c>
      <c r="CP141" s="151"/>
      <c r="CQ141" s="153">
        <v>5</v>
      </c>
      <c r="CR141" s="154">
        <v>5</v>
      </c>
      <c r="CS141" s="154">
        <v>5</v>
      </c>
      <c r="CT141" s="155">
        <v>5</v>
      </c>
      <c r="CU141" s="154"/>
      <c r="CV141" s="151">
        <v>5</v>
      </c>
      <c r="CW141" s="151">
        <v>5</v>
      </c>
      <c r="CX141" s="151">
        <v>5</v>
      </c>
      <c r="CY141" s="151">
        <v>5</v>
      </c>
      <c r="CZ141" s="145"/>
      <c r="DA141" s="153">
        <v>5</v>
      </c>
      <c r="DB141" s="154">
        <v>5</v>
      </c>
      <c r="DC141" s="154">
        <v>5</v>
      </c>
      <c r="DD141" s="155">
        <v>5</v>
      </c>
      <c r="DE141" s="154"/>
      <c r="DF141" s="151">
        <v>2</v>
      </c>
      <c r="DG141" s="151">
        <v>2</v>
      </c>
      <c r="DH141" s="151">
        <v>2</v>
      </c>
      <c r="DI141" s="151">
        <v>2</v>
      </c>
      <c r="DJ141" s="151"/>
      <c r="DK141" s="153">
        <v>2</v>
      </c>
      <c r="DL141" s="154">
        <v>2</v>
      </c>
      <c r="DM141" s="154">
        <v>3</v>
      </c>
      <c r="DN141" s="155">
        <v>3</v>
      </c>
      <c r="DO141" s="154"/>
      <c r="DP141" s="151">
        <v>2</v>
      </c>
      <c r="DQ141" s="151">
        <v>2</v>
      </c>
      <c r="DR141" s="151">
        <v>3</v>
      </c>
      <c r="DS141" s="151">
        <v>3</v>
      </c>
      <c r="DT141" s="151"/>
      <c r="DU141" s="153">
        <v>2</v>
      </c>
      <c r="DV141" s="154">
        <v>2</v>
      </c>
      <c r="DW141" s="155">
        <v>2</v>
      </c>
      <c r="DX141" s="151">
        <v>0</v>
      </c>
      <c r="DY141" s="156">
        <v>0</v>
      </c>
      <c r="DZ141" s="154"/>
      <c r="EA141" s="151">
        <v>2</v>
      </c>
      <c r="EB141" s="151">
        <v>4</v>
      </c>
      <c r="EC141" s="151">
        <v>5</v>
      </c>
      <c r="ED141" s="151"/>
      <c r="EE141" s="151">
        <v>0</v>
      </c>
      <c r="EF141" s="151"/>
      <c r="EG141" s="153">
        <v>2</v>
      </c>
      <c r="EH141" s="154">
        <v>4</v>
      </c>
      <c r="EI141" s="154">
        <v>5</v>
      </c>
      <c r="EJ141" s="148"/>
      <c r="EK141" s="155">
        <v>0</v>
      </c>
      <c r="EL141" s="154"/>
      <c r="EM141" s="151">
        <v>2</v>
      </c>
      <c r="EN141" s="151">
        <v>4</v>
      </c>
      <c r="EO141" s="151">
        <v>5</v>
      </c>
      <c r="EP141" s="145"/>
      <c r="EQ141" s="151">
        <v>0</v>
      </c>
      <c r="ER141" s="151"/>
      <c r="ES141" s="153">
        <v>2</v>
      </c>
      <c r="ET141" s="154">
        <v>4</v>
      </c>
      <c r="EU141" s="154">
        <v>5</v>
      </c>
      <c r="EV141" s="148"/>
      <c r="EW141" s="155">
        <v>0</v>
      </c>
      <c r="EX141" s="154"/>
      <c r="EY141" s="151">
        <v>3</v>
      </c>
      <c r="EZ141" s="151">
        <v>0</v>
      </c>
      <c r="FA141" s="151"/>
      <c r="FB141" s="153">
        <v>1</v>
      </c>
      <c r="FC141" s="154">
        <v>0</v>
      </c>
      <c r="FD141" s="154">
        <v>0</v>
      </c>
      <c r="FE141" s="154">
        <v>0</v>
      </c>
      <c r="FF141" s="154">
        <v>0</v>
      </c>
      <c r="FG141" s="154">
        <v>0</v>
      </c>
      <c r="FH141" s="154">
        <v>0</v>
      </c>
      <c r="FI141" s="154"/>
      <c r="FJ141" s="155">
        <v>0</v>
      </c>
      <c r="FK141" s="154"/>
      <c r="FL141" s="151">
        <v>1</v>
      </c>
      <c r="FM141" s="151">
        <v>2</v>
      </c>
      <c r="FN141" s="151">
        <v>4</v>
      </c>
      <c r="FO141" s="151">
        <v>0</v>
      </c>
      <c r="FP141" s="151">
        <v>0</v>
      </c>
      <c r="FQ141" s="151">
        <v>0</v>
      </c>
      <c r="FR141" s="151">
        <v>0</v>
      </c>
      <c r="FS141" s="151">
        <v>0</v>
      </c>
      <c r="FT141" s="151"/>
      <c r="FU141" s="151">
        <v>0</v>
      </c>
      <c r="FV141" s="151"/>
      <c r="FW141" s="153">
        <v>2</v>
      </c>
      <c r="FX141" s="155">
        <v>0</v>
      </c>
      <c r="FY141" s="154"/>
      <c r="FZ141" s="151">
        <v>5</v>
      </c>
      <c r="GA141" s="151">
        <v>0</v>
      </c>
      <c r="GB141" s="153">
        <v>1</v>
      </c>
      <c r="GC141" s="154">
        <v>0</v>
      </c>
      <c r="GD141" s="154">
        <v>0</v>
      </c>
      <c r="GE141" s="154">
        <v>0</v>
      </c>
      <c r="GF141" s="155">
        <v>0</v>
      </c>
      <c r="GG141" s="153">
        <v>5</v>
      </c>
      <c r="GH141" s="154">
        <v>3</v>
      </c>
      <c r="GI141" s="154">
        <v>0</v>
      </c>
      <c r="GJ141" s="155" t="s">
        <v>285</v>
      </c>
      <c r="GK141" s="151">
        <v>5</v>
      </c>
      <c r="GL141" s="151">
        <v>3</v>
      </c>
      <c r="GM141" s="151">
        <v>1</v>
      </c>
      <c r="GN141" s="151" t="s">
        <v>285</v>
      </c>
      <c r="GO141" s="153">
        <v>3</v>
      </c>
      <c r="GP141" s="155">
        <v>0</v>
      </c>
      <c r="GQ141" s="151">
        <v>1</v>
      </c>
      <c r="GR141" s="151">
        <v>0</v>
      </c>
      <c r="GS141" s="153">
        <v>2</v>
      </c>
      <c r="GT141" s="154">
        <v>3</v>
      </c>
      <c r="GU141" s="154">
        <v>4</v>
      </c>
      <c r="GV141" s="154">
        <v>8</v>
      </c>
      <c r="GW141" s="154">
        <v>7</v>
      </c>
      <c r="GX141" s="155">
        <v>0</v>
      </c>
      <c r="GY141" s="151" t="s">
        <v>871</v>
      </c>
      <c r="GZ141" s="153">
        <v>0</v>
      </c>
      <c r="HA141" s="154">
        <v>2</v>
      </c>
      <c r="HB141" s="154">
        <v>0</v>
      </c>
      <c r="HC141" s="154">
        <v>0</v>
      </c>
      <c r="HD141" s="155">
        <v>0</v>
      </c>
      <c r="HE141" s="151">
        <v>0</v>
      </c>
      <c r="HF141" s="151">
        <v>2</v>
      </c>
      <c r="HG141" s="151">
        <v>0</v>
      </c>
      <c r="HH141" s="151">
        <v>0</v>
      </c>
      <c r="HI141" s="151">
        <v>0</v>
      </c>
      <c r="HJ141" s="153">
        <v>2</v>
      </c>
      <c r="HK141" s="154">
        <v>0</v>
      </c>
      <c r="HL141" s="154">
        <v>0</v>
      </c>
      <c r="HM141" s="154">
        <v>0</v>
      </c>
      <c r="HN141" s="155">
        <v>0</v>
      </c>
      <c r="HO141" s="151">
        <v>1</v>
      </c>
      <c r="HP141" s="151">
        <v>2</v>
      </c>
      <c r="HQ141" s="151">
        <v>4</v>
      </c>
      <c r="HR141" s="151">
        <v>3</v>
      </c>
      <c r="HS141" s="151">
        <v>0</v>
      </c>
      <c r="HT141" s="151">
        <v>0</v>
      </c>
      <c r="HU141" s="151">
        <v>0</v>
      </c>
      <c r="HV141" s="151">
        <v>0</v>
      </c>
      <c r="HW141" s="156">
        <v>0</v>
      </c>
      <c r="HX141" s="151" t="s">
        <v>872</v>
      </c>
      <c r="HY141" s="153">
        <v>10</v>
      </c>
      <c r="HZ141" s="155" t="s">
        <v>873</v>
      </c>
    </row>
    <row r="142" spans="1:234" x14ac:dyDescent="0.2">
      <c r="A142" s="145">
        <v>69</v>
      </c>
      <c r="B142" s="145"/>
      <c r="C142" s="146" t="s">
        <v>675</v>
      </c>
      <c r="D142" s="145">
        <v>4</v>
      </c>
      <c r="E142" s="145">
        <v>1</v>
      </c>
      <c r="F142" s="145" t="s">
        <v>874</v>
      </c>
      <c r="G142" s="145">
        <v>28</v>
      </c>
      <c r="H142" s="145"/>
      <c r="I142" s="146">
        <v>3</v>
      </c>
      <c r="J142" s="145"/>
      <c r="K142" s="147">
        <v>2</v>
      </c>
      <c r="L142" s="148">
        <v>3</v>
      </c>
      <c r="M142" s="148">
        <v>7</v>
      </c>
      <c r="N142" s="148">
        <v>5</v>
      </c>
      <c r="O142" s="148">
        <v>6</v>
      </c>
      <c r="P142" s="149">
        <v>11</v>
      </c>
      <c r="Q142" s="145"/>
      <c r="R142" s="145"/>
      <c r="S142" s="145"/>
      <c r="T142" s="147">
        <v>1</v>
      </c>
      <c r="U142" s="148">
        <v>1</v>
      </c>
      <c r="V142" s="149">
        <v>1</v>
      </c>
      <c r="W142" s="145">
        <v>1</v>
      </c>
      <c r="X142" s="145">
        <v>1</v>
      </c>
      <c r="Y142" s="145">
        <v>1</v>
      </c>
      <c r="Z142" s="147">
        <v>3</v>
      </c>
      <c r="AA142" s="148">
        <v>3</v>
      </c>
      <c r="AB142" s="149">
        <v>3</v>
      </c>
      <c r="AC142" s="145">
        <v>3</v>
      </c>
      <c r="AD142" s="145">
        <v>3</v>
      </c>
      <c r="AE142" s="145">
        <v>3</v>
      </c>
      <c r="AF142" s="147">
        <v>3</v>
      </c>
      <c r="AG142" s="148">
        <v>3</v>
      </c>
      <c r="AH142" s="149">
        <v>3</v>
      </c>
      <c r="AI142" s="145">
        <v>3</v>
      </c>
      <c r="AJ142" s="145">
        <v>3</v>
      </c>
      <c r="AK142" s="145">
        <v>3</v>
      </c>
      <c r="AL142" s="147">
        <v>1</v>
      </c>
      <c r="AM142" s="148">
        <v>1</v>
      </c>
      <c r="AN142" s="149">
        <v>1</v>
      </c>
      <c r="AO142" s="145">
        <v>1</v>
      </c>
      <c r="AP142" s="145">
        <v>1</v>
      </c>
      <c r="AQ142" s="145">
        <v>1</v>
      </c>
      <c r="AR142" s="147">
        <v>1</v>
      </c>
      <c r="AS142" s="148">
        <v>1</v>
      </c>
      <c r="AT142" s="149">
        <v>1</v>
      </c>
      <c r="AU142" s="145">
        <v>5</v>
      </c>
      <c r="AV142" s="145">
        <v>5</v>
      </c>
      <c r="AW142" s="145">
        <v>5</v>
      </c>
      <c r="AX142" s="147">
        <v>0</v>
      </c>
      <c r="AY142" s="147">
        <v>0</v>
      </c>
      <c r="AZ142" s="147">
        <v>0</v>
      </c>
      <c r="BA142" s="148"/>
      <c r="BB142" s="145">
        <v>6</v>
      </c>
      <c r="BC142" s="145">
        <v>6</v>
      </c>
      <c r="BD142" s="145">
        <v>6</v>
      </c>
      <c r="BE142" s="145">
        <v>6</v>
      </c>
      <c r="BF142" s="145"/>
      <c r="BG142" s="147">
        <v>3</v>
      </c>
      <c r="BH142" s="148">
        <v>4</v>
      </c>
      <c r="BI142" s="148">
        <v>4</v>
      </c>
      <c r="BJ142" s="149">
        <v>6</v>
      </c>
      <c r="BK142" s="148"/>
      <c r="BL142" s="145">
        <v>3</v>
      </c>
      <c r="BM142" s="145">
        <v>4</v>
      </c>
      <c r="BN142" s="145">
        <v>4</v>
      </c>
      <c r="BO142" s="145">
        <v>4</v>
      </c>
      <c r="BP142" s="145"/>
      <c r="BQ142" s="147">
        <v>1</v>
      </c>
      <c r="BR142" s="148">
        <v>1</v>
      </c>
      <c r="BS142" s="148">
        <v>2</v>
      </c>
      <c r="BT142" s="149">
        <v>2</v>
      </c>
      <c r="BU142" s="148"/>
      <c r="BV142" s="145">
        <v>2</v>
      </c>
      <c r="BW142" s="145">
        <v>2</v>
      </c>
      <c r="BX142" s="145">
        <v>2</v>
      </c>
      <c r="BY142" s="145">
        <v>2</v>
      </c>
      <c r="BZ142" s="145"/>
      <c r="CA142" s="147">
        <v>1</v>
      </c>
      <c r="CB142" s="148">
        <v>2</v>
      </c>
      <c r="CC142" s="148">
        <v>3</v>
      </c>
      <c r="CD142" s="149">
        <v>3</v>
      </c>
      <c r="CE142" s="148"/>
      <c r="CF142" s="145">
        <v>3</v>
      </c>
      <c r="CG142" s="145">
        <v>3</v>
      </c>
      <c r="CH142" s="145">
        <v>3</v>
      </c>
      <c r="CI142" s="145">
        <v>3</v>
      </c>
      <c r="CJ142" s="150">
        <v>0</v>
      </c>
      <c r="CK142" s="148"/>
      <c r="CL142" s="145">
        <v>5</v>
      </c>
      <c r="CM142" s="145">
        <v>5</v>
      </c>
      <c r="CN142" s="145">
        <v>5</v>
      </c>
      <c r="CO142" s="145">
        <v>5</v>
      </c>
      <c r="CP142" s="145"/>
      <c r="CQ142" s="147">
        <v>5</v>
      </c>
      <c r="CR142" s="148">
        <v>5</v>
      </c>
      <c r="CS142" s="148">
        <v>5</v>
      </c>
      <c r="CT142" s="149">
        <v>5</v>
      </c>
      <c r="CU142" s="148"/>
      <c r="CV142" s="145">
        <v>5</v>
      </c>
      <c r="CW142" s="145">
        <v>5</v>
      </c>
      <c r="CX142" s="145">
        <v>5</v>
      </c>
      <c r="CY142" s="145">
        <v>5</v>
      </c>
      <c r="CZ142" s="145"/>
      <c r="DA142" s="147">
        <v>5</v>
      </c>
      <c r="DB142" s="148">
        <v>5</v>
      </c>
      <c r="DC142" s="148">
        <v>5</v>
      </c>
      <c r="DD142" s="149">
        <v>5</v>
      </c>
      <c r="DE142" s="148"/>
      <c r="DF142" s="145">
        <v>2</v>
      </c>
      <c r="DG142" s="145">
        <v>2</v>
      </c>
      <c r="DH142" s="145">
        <v>2</v>
      </c>
      <c r="DI142" s="145">
        <v>22</v>
      </c>
      <c r="DJ142" s="145"/>
      <c r="DK142" s="147">
        <v>2</v>
      </c>
      <c r="DL142" s="148">
        <v>2</v>
      </c>
      <c r="DM142" s="148">
        <v>2</v>
      </c>
      <c r="DN142" s="149">
        <v>2</v>
      </c>
      <c r="DO142" s="148"/>
      <c r="DP142" s="145">
        <v>2</v>
      </c>
      <c r="DQ142" s="145">
        <v>2</v>
      </c>
      <c r="DR142" s="145">
        <v>2</v>
      </c>
      <c r="DS142" s="145">
        <v>2</v>
      </c>
      <c r="DT142" s="145"/>
      <c r="DU142" s="147">
        <v>2</v>
      </c>
      <c r="DV142" s="148">
        <v>2</v>
      </c>
      <c r="DW142" s="149">
        <v>2</v>
      </c>
      <c r="DX142" s="145">
        <v>0</v>
      </c>
      <c r="DY142" s="150">
        <v>0</v>
      </c>
      <c r="DZ142" s="148"/>
      <c r="EA142" s="145">
        <v>1</v>
      </c>
      <c r="EB142" s="145">
        <v>2</v>
      </c>
      <c r="EC142" s="145">
        <v>4</v>
      </c>
      <c r="ED142" s="145"/>
      <c r="EE142" s="145">
        <v>0</v>
      </c>
      <c r="EF142" s="145"/>
      <c r="EG142" s="147">
        <v>1</v>
      </c>
      <c r="EH142" s="148">
        <v>2</v>
      </c>
      <c r="EI142" s="148">
        <v>4</v>
      </c>
      <c r="EJ142" s="148"/>
      <c r="EK142" s="149">
        <v>0</v>
      </c>
      <c r="EL142" s="148"/>
      <c r="EM142" s="145">
        <v>1</v>
      </c>
      <c r="EN142" s="145">
        <v>2</v>
      </c>
      <c r="EO142" s="145">
        <v>4</v>
      </c>
      <c r="EP142" s="145"/>
      <c r="EQ142" s="145">
        <v>0</v>
      </c>
      <c r="ER142" s="145"/>
      <c r="ES142" s="147">
        <v>1</v>
      </c>
      <c r="ET142" s="148">
        <v>2</v>
      </c>
      <c r="EU142" s="148">
        <v>4</v>
      </c>
      <c r="EV142" s="148"/>
      <c r="EW142" s="149">
        <v>0</v>
      </c>
      <c r="EX142" s="148"/>
      <c r="EY142" s="145">
        <v>1</v>
      </c>
      <c r="EZ142" s="145">
        <v>0</v>
      </c>
      <c r="FA142" s="145"/>
      <c r="FB142" s="147">
        <v>1</v>
      </c>
      <c r="FC142" s="148">
        <v>3</v>
      </c>
      <c r="FD142" s="148">
        <v>0</v>
      </c>
      <c r="FE142" s="148">
        <v>0</v>
      </c>
      <c r="FF142" s="148">
        <v>0</v>
      </c>
      <c r="FG142" s="148">
        <v>0</v>
      </c>
      <c r="FH142" s="148">
        <v>0</v>
      </c>
      <c r="FI142" s="148"/>
      <c r="FJ142" s="149">
        <v>0</v>
      </c>
      <c r="FK142" s="148"/>
      <c r="FL142" s="145">
        <v>1</v>
      </c>
      <c r="FM142" s="145">
        <v>4</v>
      </c>
      <c r="FN142" s="145">
        <v>0</v>
      </c>
      <c r="FO142" s="145">
        <v>0</v>
      </c>
      <c r="FP142" s="145">
        <v>0</v>
      </c>
      <c r="FQ142" s="145">
        <v>0</v>
      </c>
      <c r="FR142" s="145">
        <v>0</v>
      </c>
      <c r="FS142" s="145">
        <v>0</v>
      </c>
      <c r="FT142" s="145"/>
      <c r="FU142" s="145">
        <v>0</v>
      </c>
      <c r="FV142" s="145"/>
      <c r="FW142" s="147">
        <v>3</v>
      </c>
      <c r="FX142" s="149">
        <v>0</v>
      </c>
      <c r="FY142" s="148"/>
      <c r="FZ142" s="145">
        <v>1</v>
      </c>
      <c r="GA142" s="145">
        <v>0</v>
      </c>
      <c r="GB142" s="147" t="s">
        <v>35</v>
      </c>
      <c r="GC142" s="148">
        <v>0</v>
      </c>
      <c r="GD142" s="148">
        <v>0</v>
      </c>
      <c r="GE142" s="148">
        <v>0</v>
      </c>
      <c r="GF142" s="149">
        <v>0</v>
      </c>
      <c r="GG142" s="147">
        <v>2</v>
      </c>
      <c r="GH142" s="148">
        <v>0</v>
      </c>
      <c r="GI142" s="148">
        <v>0</v>
      </c>
      <c r="GJ142" s="149">
        <v>0</v>
      </c>
      <c r="GK142" s="145">
        <v>5</v>
      </c>
      <c r="GL142" s="145">
        <v>0</v>
      </c>
      <c r="GM142" s="145">
        <v>0</v>
      </c>
      <c r="GN142" s="145">
        <v>0</v>
      </c>
      <c r="GO142" s="147">
        <v>3</v>
      </c>
      <c r="GP142" s="149">
        <v>0</v>
      </c>
      <c r="GQ142" s="145">
        <v>0</v>
      </c>
      <c r="GR142" s="145" t="s">
        <v>875</v>
      </c>
      <c r="GS142" s="147">
        <v>3</v>
      </c>
      <c r="GT142" s="148">
        <v>5</v>
      </c>
      <c r="GU142" s="148">
        <v>6</v>
      </c>
      <c r="GV142" s="148">
        <v>7</v>
      </c>
      <c r="GW142" s="148">
        <v>8</v>
      </c>
      <c r="GX142" s="149">
        <v>0</v>
      </c>
      <c r="GY142" s="145" t="s">
        <v>266</v>
      </c>
      <c r="GZ142" s="147">
        <v>0</v>
      </c>
      <c r="HA142" s="148">
        <v>0</v>
      </c>
      <c r="HB142" s="148">
        <v>0</v>
      </c>
      <c r="HC142" s="148">
        <v>0</v>
      </c>
      <c r="HD142" s="149">
        <v>0</v>
      </c>
      <c r="HE142" s="145">
        <v>0</v>
      </c>
      <c r="HF142" s="145">
        <v>0</v>
      </c>
      <c r="HG142" s="145">
        <v>0</v>
      </c>
      <c r="HH142" s="145">
        <v>0</v>
      </c>
      <c r="HI142" s="145">
        <v>0</v>
      </c>
      <c r="HJ142" s="147">
        <v>0</v>
      </c>
      <c r="HK142" s="148">
        <v>0</v>
      </c>
      <c r="HL142" s="148">
        <v>0</v>
      </c>
      <c r="HM142" s="148">
        <v>0</v>
      </c>
      <c r="HN142" s="149">
        <v>0</v>
      </c>
      <c r="HO142" s="145">
        <v>3</v>
      </c>
      <c r="HP142" s="145">
        <v>4</v>
      </c>
      <c r="HQ142" s="145">
        <v>6</v>
      </c>
      <c r="HR142" s="145">
        <v>0</v>
      </c>
      <c r="HS142" s="145">
        <v>0</v>
      </c>
      <c r="HT142" s="145">
        <v>0</v>
      </c>
      <c r="HU142" s="145">
        <v>0</v>
      </c>
      <c r="HV142" s="145">
        <v>0</v>
      </c>
      <c r="HW142" s="150">
        <v>0</v>
      </c>
      <c r="HX142" s="145">
        <v>0</v>
      </c>
      <c r="HY142" s="159">
        <v>0</v>
      </c>
      <c r="HZ142" s="160">
        <v>0</v>
      </c>
    </row>
    <row r="143" spans="1:234" x14ac:dyDescent="0.2">
      <c r="A143" s="151">
        <v>70</v>
      </c>
      <c r="B143" s="151"/>
      <c r="C143" s="146" t="s">
        <v>615</v>
      </c>
      <c r="D143" s="151">
        <v>4</v>
      </c>
      <c r="E143" s="151">
        <v>1</v>
      </c>
      <c r="F143" s="145" t="s">
        <v>874</v>
      </c>
      <c r="G143" s="151">
        <v>28</v>
      </c>
      <c r="H143" s="151"/>
      <c r="I143" s="152">
        <v>3</v>
      </c>
      <c r="J143" s="151"/>
      <c r="K143" s="153">
        <v>7</v>
      </c>
      <c r="L143" s="154">
        <v>2</v>
      </c>
      <c r="M143" s="154">
        <v>3</v>
      </c>
      <c r="N143" s="154">
        <v>6</v>
      </c>
      <c r="O143" s="154">
        <v>11</v>
      </c>
      <c r="P143" s="155">
        <v>10</v>
      </c>
      <c r="Q143" s="151"/>
      <c r="R143" s="151"/>
      <c r="S143" s="151"/>
      <c r="T143" s="153">
        <v>1</v>
      </c>
      <c r="U143" s="154">
        <v>2</v>
      </c>
      <c r="V143" s="155">
        <v>3</v>
      </c>
      <c r="W143" s="151">
        <v>1</v>
      </c>
      <c r="X143" s="151">
        <v>2</v>
      </c>
      <c r="Y143" s="151">
        <v>3</v>
      </c>
      <c r="Z143" s="153">
        <v>1</v>
      </c>
      <c r="AA143" s="154">
        <v>2</v>
      </c>
      <c r="AB143" s="155">
        <v>3</v>
      </c>
      <c r="AC143" s="151">
        <v>3</v>
      </c>
      <c r="AD143" s="151">
        <v>3</v>
      </c>
      <c r="AE143" s="151">
        <v>2</v>
      </c>
      <c r="AF143" s="153">
        <v>3</v>
      </c>
      <c r="AG143" s="154">
        <v>3</v>
      </c>
      <c r="AH143" s="155">
        <v>2</v>
      </c>
      <c r="AI143" s="151">
        <v>3</v>
      </c>
      <c r="AJ143" s="151">
        <v>3</v>
      </c>
      <c r="AK143" s="151">
        <v>2</v>
      </c>
      <c r="AL143" s="153">
        <v>1</v>
      </c>
      <c r="AM143" s="154">
        <v>1</v>
      </c>
      <c r="AN143" s="155">
        <v>1</v>
      </c>
      <c r="AO143" s="151">
        <v>1</v>
      </c>
      <c r="AP143" s="151">
        <v>1</v>
      </c>
      <c r="AQ143" s="151">
        <v>1</v>
      </c>
      <c r="AR143" s="153">
        <v>1</v>
      </c>
      <c r="AS143" s="154">
        <v>1</v>
      </c>
      <c r="AT143" s="155">
        <v>1</v>
      </c>
      <c r="AU143" s="151">
        <v>4</v>
      </c>
      <c r="AV143" s="151">
        <v>4</v>
      </c>
      <c r="AW143" s="151">
        <v>4</v>
      </c>
      <c r="AX143" s="153" t="s">
        <v>876</v>
      </c>
      <c r="AY143" s="154" t="s">
        <v>876</v>
      </c>
      <c r="AZ143" s="155" t="s">
        <v>876</v>
      </c>
      <c r="BA143" s="154"/>
      <c r="BB143" s="151">
        <v>11</v>
      </c>
      <c r="BC143" s="151">
        <v>10</v>
      </c>
      <c r="BD143" s="151">
        <v>9</v>
      </c>
      <c r="BE143" s="151">
        <v>8</v>
      </c>
      <c r="BF143" s="145"/>
      <c r="BG143" s="153">
        <v>9</v>
      </c>
      <c r="BH143" s="154">
        <v>8</v>
      </c>
      <c r="BI143" s="154">
        <v>7</v>
      </c>
      <c r="BJ143" s="155">
        <v>4</v>
      </c>
      <c r="BK143" s="154"/>
      <c r="BL143" s="151">
        <v>2</v>
      </c>
      <c r="BM143" s="151">
        <v>3</v>
      </c>
      <c r="BN143" s="151">
        <v>4</v>
      </c>
      <c r="BO143" s="151">
        <v>6</v>
      </c>
      <c r="BP143" s="151"/>
      <c r="BQ143" s="153">
        <v>1</v>
      </c>
      <c r="BR143" s="154">
        <v>1</v>
      </c>
      <c r="BS143" s="154">
        <v>2</v>
      </c>
      <c r="BT143" s="155">
        <v>3</v>
      </c>
      <c r="BU143" s="154"/>
      <c r="BV143" s="151">
        <v>1</v>
      </c>
      <c r="BW143" s="151">
        <v>2</v>
      </c>
      <c r="BX143" s="151">
        <v>3</v>
      </c>
      <c r="BY143" s="151">
        <v>3</v>
      </c>
      <c r="BZ143" s="151"/>
      <c r="CA143" s="153">
        <v>2</v>
      </c>
      <c r="CB143" s="154">
        <v>2</v>
      </c>
      <c r="CC143" s="154">
        <v>2</v>
      </c>
      <c r="CD143" s="155">
        <v>2</v>
      </c>
      <c r="CE143" s="154"/>
      <c r="CF143" s="151">
        <v>2</v>
      </c>
      <c r="CG143" s="151">
        <v>2</v>
      </c>
      <c r="CH143" s="151">
        <v>2</v>
      </c>
      <c r="CI143" s="151">
        <v>2</v>
      </c>
      <c r="CJ143" s="156" t="s">
        <v>877</v>
      </c>
      <c r="CK143" s="154"/>
      <c r="CL143" s="151">
        <v>2</v>
      </c>
      <c r="CM143" s="151">
        <v>2</v>
      </c>
      <c r="CN143" s="151">
        <v>4</v>
      </c>
      <c r="CO143" s="151">
        <v>4</v>
      </c>
      <c r="CP143" s="151"/>
      <c r="CQ143" s="153">
        <v>4</v>
      </c>
      <c r="CR143" s="154">
        <v>4</v>
      </c>
      <c r="CS143" s="154">
        <v>4</v>
      </c>
      <c r="CT143" s="155">
        <v>4</v>
      </c>
      <c r="CU143" s="154"/>
      <c r="CV143" s="151">
        <v>4</v>
      </c>
      <c r="CW143" s="151">
        <v>4</v>
      </c>
      <c r="CX143" s="151">
        <v>4</v>
      </c>
      <c r="CY143" s="151">
        <v>4</v>
      </c>
      <c r="CZ143" s="145"/>
      <c r="DA143" s="153">
        <v>2</v>
      </c>
      <c r="DB143" s="154">
        <v>2</v>
      </c>
      <c r="DC143" s="154">
        <v>2</v>
      </c>
      <c r="DD143" s="155">
        <v>2</v>
      </c>
      <c r="DE143" s="154"/>
      <c r="DF143" s="151">
        <v>4</v>
      </c>
      <c r="DG143" s="151">
        <v>4</v>
      </c>
      <c r="DH143" s="151">
        <v>4</v>
      </c>
      <c r="DI143" s="151">
        <v>4</v>
      </c>
      <c r="DJ143" s="151"/>
      <c r="DK143" s="153">
        <v>4</v>
      </c>
      <c r="DL143" s="154">
        <v>4</v>
      </c>
      <c r="DM143" s="154">
        <v>4</v>
      </c>
      <c r="DN143" s="155">
        <v>4</v>
      </c>
      <c r="DO143" s="154"/>
      <c r="DP143" s="151">
        <v>1</v>
      </c>
      <c r="DQ143" s="151">
        <v>1</v>
      </c>
      <c r="DR143" s="151">
        <v>1</v>
      </c>
      <c r="DS143" s="151">
        <v>1</v>
      </c>
      <c r="DT143" s="151"/>
      <c r="DU143" s="153">
        <v>4</v>
      </c>
      <c r="DV143" s="154">
        <v>4</v>
      </c>
      <c r="DW143" s="155">
        <v>3</v>
      </c>
      <c r="DX143" s="151" t="s">
        <v>878</v>
      </c>
      <c r="DY143" s="156" t="s">
        <v>879</v>
      </c>
      <c r="DZ143" s="154"/>
      <c r="EA143" s="151">
        <v>1</v>
      </c>
      <c r="EB143" s="151">
        <v>2</v>
      </c>
      <c r="EC143" s="151">
        <v>4</v>
      </c>
      <c r="ED143" s="151"/>
      <c r="EE143" s="151">
        <v>0</v>
      </c>
      <c r="EF143" s="151"/>
      <c r="EG143" s="153">
        <v>1</v>
      </c>
      <c r="EH143" s="154">
        <v>2</v>
      </c>
      <c r="EI143" s="154">
        <v>4</v>
      </c>
      <c r="EJ143" s="148"/>
      <c r="EK143" s="155">
        <v>0</v>
      </c>
      <c r="EL143" s="154"/>
      <c r="EM143" s="151">
        <v>1</v>
      </c>
      <c r="EN143" s="151">
        <v>2</v>
      </c>
      <c r="EO143" s="151">
        <v>4</v>
      </c>
      <c r="EP143" s="145"/>
      <c r="EQ143" s="151">
        <v>0</v>
      </c>
      <c r="ER143" s="151"/>
      <c r="ES143" s="153">
        <v>1</v>
      </c>
      <c r="ET143" s="154">
        <v>2</v>
      </c>
      <c r="EU143" s="154">
        <v>4</v>
      </c>
      <c r="EV143" s="148"/>
      <c r="EW143" s="155">
        <v>0</v>
      </c>
      <c r="EX143" s="154"/>
      <c r="EY143" s="151">
        <v>2</v>
      </c>
      <c r="EZ143" s="151">
        <v>0</v>
      </c>
      <c r="FA143" s="151"/>
      <c r="FB143" s="153">
        <v>1</v>
      </c>
      <c r="FC143" s="154">
        <v>3</v>
      </c>
      <c r="FD143" s="154">
        <v>4</v>
      </c>
      <c r="FE143" s="154">
        <v>0</v>
      </c>
      <c r="FF143" s="154">
        <v>0</v>
      </c>
      <c r="FG143" s="154">
        <v>0</v>
      </c>
      <c r="FH143" s="154">
        <v>0</v>
      </c>
      <c r="FI143" s="154"/>
      <c r="FJ143" s="155">
        <v>0</v>
      </c>
      <c r="FK143" s="154"/>
      <c r="FL143" s="151">
        <v>4</v>
      </c>
      <c r="FM143" s="151">
        <v>7</v>
      </c>
      <c r="FN143" s="151">
        <v>0</v>
      </c>
      <c r="FO143" s="151">
        <v>0</v>
      </c>
      <c r="FP143" s="151">
        <v>0</v>
      </c>
      <c r="FQ143" s="151">
        <v>0</v>
      </c>
      <c r="FR143" s="151">
        <v>0</v>
      </c>
      <c r="FS143" s="151">
        <v>0</v>
      </c>
      <c r="FT143" s="151"/>
      <c r="FU143" s="151" t="s">
        <v>880</v>
      </c>
      <c r="FV143" s="151"/>
      <c r="FW143" s="153">
        <v>1</v>
      </c>
      <c r="FX143" s="155" t="s">
        <v>881</v>
      </c>
      <c r="FY143" s="154"/>
      <c r="FZ143" s="151">
        <v>5</v>
      </c>
      <c r="GA143" s="151" t="s">
        <v>882</v>
      </c>
      <c r="GB143" s="153">
        <v>1</v>
      </c>
      <c r="GC143" s="154">
        <v>0</v>
      </c>
      <c r="GD143" s="154">
        <v>0</v>
      </c>
      <c r="GE143" s="154">
        <v>0</v>
      </c>
      <c r="GF143" s="155" t="s">
        <v>883</v>
      </c>
      <c r="GG143" s="153">
        <v>15</v>
      </c>
      <c r="GH143" s="154">
        <v>0</v>
      </c>
      <c r="GI143" s="154">
        <v>0</v>
      </c>
      <c r="GJ143" s="155" t="s">
        <v>265</v>
      </c>
      <c r="GK143" s="151">
        <v>20</v>
      </c>
      <c r="GL143" s="151">
        <v>0</v>
      </c>
      <c r="GM143" s="151">
        <v>0</v>
      </c>
      <c r="GN143" s="151" t="s">
        <v>265</v>
      </c>
      <c r="GO143" s="153">
        <v>1</v>
      </c>
      <c r="GP143" s="155">
        <v>0</v>
      </c>
      <c r="GQ143" s="151">
        <v>1</v>
      </c>
      <c r="GR143" s="151">
        <v>0</v>
      </c>
      <c r="GS143" s="153">
        <v>7</v>
      </c>
      <c r="GT143" s="154">
        <v>5</v>
      </c>
      <c r="GU143" s="154">
        <v>3</v>
      </c>
      <c r="GV143" s="154">
        <v>8</v>
      </c>
      <c r="GW143" s="154">
        <v>0</v>
      </c>
      <c r="GX143" s="155">
        <v>0</v>
      </c>
      <c r="GY143" s="151" t="s">
        <v>884</v>
      </c>
      <c r="GZ143" s="153">
        <v>4</v>
      </c>
      <c r="HA143" s="154">
        <v>4</v>
      </c>
      <c r="HB143" s="154">
        <v>0</v>
      </c>
      <c r="HC143" s="154">
        <v>0</v>
      </c>
      <c r="HD143" s="155">
        <v>0</v>
      </c>
      <c r="HE143" s="151">
        <v>2</v>
      </c>
      <c r="HF143" s="151">
        <v>2</v>
      </c>
      <c r="HG143" s="151">
        <v>3</v>
      </c>
      <c r="HH143" s="151">
        <v>0</v>
      </c>
      <c r="HI143" s="151">
        <v>0</v>
      </c>
      <c r="HJ143" s="153">
        <v>2</v>
      </c>
      <c r="HK143" s="154">
        <v>0</v>
      </c>
      <c r="HL143" s="154">
        <v>0</v>
      </c>
      <c r="HM143" s="154">
        <v>0</v>
      </c>
      <c r="HN143" s="155">
        <v>0</v>
      </c>
      <c r="HO143" s="151">
        <v>1</v>
      </c>
      <c r="HP143" s="151">
        <v>2</v>
      </c>
      <c r="HQ143" s="151">
        <v>3</v>
      </c>
      <c r="HR143" s="151">
        <v>4</v>
      </c>
      <c r="HS143" s="151">
        <v>5</v>
      </c>
      <c r="HT143" s="151">
        <v>6</v>
      </c>
      <c r="HU143" s="151">
        <v>0</v>
      </c>
      <c r="HV143" s="151">
        <v>0</v>
      </c>
      <c r="HW143" s="156" t="s">
        <v>885</v>
      </c>
      <c r="HX143" s="151" t="s">
        <v>886</v>
      </c>
      <c r="HY143" s="153">
        <v>8</v>
      </c>
      <c r="HZ143" s="155" t="s">
        <v>887</v>
      </c>
    </row>
    <row r="144" spans="1:234" x14ac:dyDescent="0.2">
      <c r="A144" s="145">
        <v>71</v>
      </c>
      <c r="B144" s="145"/>
      <c r="C144" s="146" t="s">
        <v>615</v>
      </c>
      <c r="D144" s="145">
        <v>9</v>
      </c>
      <c r="E144" s="145">
        <v>1</v>
      </c>
      <c r="F144" s="157" t="s">
        <v>888</v>
      </c>
      <c r="G144" s="145">
        <v>29</v>
      </c>
      <c r="H144" s="145"/>
      <c r="I144" s="146">
        <v>3</v>
      </c>
      <c r="J144" s="145"/>
      <c r="K144" s="147">
        <v>7</v>
      </c>
      <c r="L144" s="148">
        <v>10</v>
      </c>
      <c r="M144" s="148">
        <v>3</v>
      </c>
      <c r="N144" s="148">
        <v>1</v>
      </c>
      <c r="O144" s="148">
        <v>6</v>
      </c>
      <c r="P144" s="149">
        <v>5</v>
      </c>
      <c r="Q144" s="145" t="s">
        <v>889</v>
      </c>
      <c r="R144" s="145"/>
      <c r="S144" s="145"/>
      <c r="T144" s="147">
        <v>1</v>
      </c>
      <c r="U144" s="148">
        <v>1</v>
      </c>
      <c r="V144" s="149">
        <v>3</v>
      </c>
      <c r="W144" s="145">
        <v>1</v>
      </c>
      <c r="X144" s="145">
        <v>1</v>
      </c>
      <c r="Y144" s="145">
        <v>3</v>
      </c>
      <c r="Z144" s="147">
        <v>5</v>
      </c>
      <c r="AA144" s="148">
        <v>5</v>
      </c>
      <c r="AB144" s="149">
        <v>3</v>
      </c>
      <c r="AC144" s="145">
        <v>5</v>
      </c>
      <c r="AD144" s="145">
        <v>3</v>
      </c>
      <c r="AE144" s="145">
        <v>1</v>
      </c>
      <c r="AF144" s="147">
        <v>5</v>
      </c>
      <c r="AG144" s="148">
        <v>3</v>
      </c>
      <c r="AH144" s="149">
        <v>2</v>
      </c>
      <c r="AI144" s="145">
        <v>4</v>
      </c>
      <c r="AJ144" s="145">
        <v>4</v>
      </c>
      <c r="AK144" s="145">
        <v>2</v>
      </c>
      <c r="AL144" s="147">
        <v>4</v>
      </c>
      <c r="AM144" s="148">
        <v>3</v>
      </c>
      <c r="AN144" s="149">
        <v>3</v>
      </c>
      <c r="AO144" s="145">
        <v>1</v>
      </c>
      <c r="AP144" s="145">
        <v>1</v>
      </c>
      <c r="AQ144" s="145">
        <v>3</v>
      </c>
      <c r="AR144" s="147">
        <v>5</v>
      </c>
      <c r="AS144" s="148">
        <v>4</v>
      </c>
      <c r="AT144" s="149">
        <v>3</v>
      </c>
      <c r="AU144" s="145">
        <v>5</v>
      </c>
      <c r="AV144" s="145">
        <v>5</v>
      </c>
      <c r="AW144" s="145">
        <v>5</v>
      </c>
      <c r="AX144" s="147" t="s">
        <v>890</v>
      </c>
      <c r="AY144" s="148" t="s">
        <v>890</v>
      </c>
      <c r="AZ144" s="149">
        <v>0</v>
      </c>
      <c r="BA144" s="148"/>
      <c r="BB144" s="145">
        <v>2</v>
      </c>
      <c r="BC144" s="145">
        <v>3</v>
      </c>
      <c r="BD144" s="145">
        <v>4</v>
      </c>
      <c r="BE144" s="145">
        <v>5</v>
      </c>
      <c r="BF144" s="145"/>
      <c r="BG144" s="147">
        <v>11</v>
      </c>
      <c r="BH144" s="148">
        <v>9</v>
      </c>
      <c r="BI144" s="148">
        <v>7</v>
      </c>
      <c r="BJ144" s="149">
        <v>6</v>
      </c>
      <c r="BK144" s="148"/>
      <c r="BL144" s="145">
        <v>2</v>
      </c>
      <c r="BM144" s="145">
        <v>2</v>
      </c>
      <c r="BN144" s="145">
        <v>2</v>
      </c>
      <c r="BO144" s="145">
        <v>4</v>
      </c>
      <c r="BP144" s="145"/>
      <c r="BQ144" s="147">
        <v>1</v>
      </c>
      <c r="BR144" s="148">
        <v>1</v>
      </c>
      <c r="BS144" s="148">
        <v>1</v>
      </c>
      <c r="BT144" s="149">
        <v>2</v>
      </c>
      <c r="BU144" s="148"/>
      <c r="BV144" s="145">
        <v>1</v>
      </c>
      <c r="BW144" s="145">
        <v>1</v>
      </c>
      <c r="BX144" s="145">
        <v>2</v>
      </c>
      <c r="BY144" s="145">
        <v>3</v>
      </c>
      <c r="BZ144" s="145"/>
      <c r="CA144" s="147">
        <v>1</v>
      </c>
      <c r="CB144" s="148">
        <v>2</v>
      </c>
      <c r="CC144" s="148">
        <v>4</v>
      </c>
      <c r="CD144" s="149">
        <v>4</v>
      </c>
      <c r="CE144" s="148"/>
      <c r="CF144" s="145">
        <v>2</v>
      </c>
      <c r="CG144" s="145">
        <v>2</v>
      </c>
      <c r="CH144" s="145">
        <v>4</v>
      </c>
      <c r="CI144" s="145">
        <v>4</v>
      </c>
      <c r="CJ144" s="150" t="s">
        <v>891</v>
      </c>
      <c r="CK144" s="148"/>
      <c r="CL144" s="145">
        <v>5</v>
      </c>
      <c r="CM144" s="145">
        <v>5</v>
      </c>
      <c r="CN144" s="145">
        <v>5</v>
      </c>
      <c r="CO144" s="145">
        <v>4</v>
      </c>
      <c r="CP144" s="145"/>
      <c r="CQ144" s="147">
        <v>5</v>
      </c>
      <c r="CR144" s="148">
        <v>5</v>
      </c>
      <c r="CS144" s="148">
        <v>5</v>
      </c>
      <c r="CT144" s="149">
        <v>5</v>
      </c>
      <c r="CU144" s="148"/>
      <c r="CV144" s="145">
        <v>5</v>
      </c>
      <c r="CW144" s="145">
        <v>5</v>
      </c>
      <c r="CX144" s="145">
        <v>5</v>
      </c>
      <c r="CY144" s="145">
        <v>5</v>
      </c>
      <c r="CZ144" s="145"/>
      <c r="DA144" s="147">
        <v>5</v>
      </c>
      <c r="DB144" s="148">
        <v>5</v>
      </c>
      <c r="DC144" s="148">
        <v>5</v>
      </c>
      <c r="DD144" s="149">
        <v>5</v>
      </c>
      <c r="DE144" s="148"/>
      <c r="DF144" s="145">
        <v>3</v>
      </c>
      <c r="DG144" s="145">
        <v>3</v>
      </c>
      <c r="DH144" s="145">
        <v>3</v>
      </c>
      <c r="DI144" s="145">
        <v>3</v>
      </c>
      <c r="DJ144" s="145"/>
      <c r="DK144" s="147">
        <v>2</v>
      </c>
      <c r="DL144" s="148">
        <v>2</v>
      </c>
      <c r="DM144" s="148">
        <v>2</v>
      </c>
      <c r="DN144" s="149">
        <v>2</v>
      </c>
      <c r="DO144" s="148"/>
      <c r="DP144" s="145">
        <v>2</v>
      </c>
      <c r="DQ144" s="145">
        <v>2</v>
      </c>
      <c r="DR144" s="145">
        <v>2</v>
      </c>
      <c r="DS144" s="145">
        <v>3</v>
      </c>
      <c r="DT144" s="145"/>
      <c r="DU144" s="147">
        <v>4</v>
      </c>
      <c r="DV144" s="148">
        <v>4</v>
      </c>
      <c r="DW144" s="149">
        <v>4</v>
      </c>
      <c r="DX144" s="145" t="s">
        <v>892</v>
      </c>
      <c r="DY144" s="150" t="s">
        <v>893</v>
      </c>
      <c r="DZ144" s="148"/>
      <c r="EA144" s="145">
        <v>2</v>
      </c>
      <c r="EB144" s="145">
        <v>4</v>
      </c>
      <c r="EC144" s="145">
        <v>1</v>
      </c>
      <c r="ED144" s="145"/>
      <c r="EE144" s="145">
        <v>0</v>
      </c>
      <c r="EF144" s="145"/>
      <c r="EG144" s="147">
        <v>2</v>
      </c>
      <c r="EH144" s="148">
        <v>4</v>
      </c>
      <c r="EI144" s="148">
        <v>1</v>
      </c>
      <c r="EJ144" s="148"/>
      <c r="EK144" s="149">
        <v>0</v>
      </c>
      <c r="EL144" s="148"/>
      <c r="EM144" s="145">
        <v>5</v>
      </c>
      <c r="EN144" s="145">
        <v>3</v>
      </c>
      <c r="EO144" s="145">
        <v>7</v>
      </c>
      <c r="EP144" s="145"/>
      <c r="EQ144" s="145">
        <v>0</v>
      </c>
      <c r="ER144" s="145"/>
      <c r="ES144" s="147">
        <v>5</v>
      </c>
      <c r="ET144" s="148">
        <v>3</v>
      </c>
      <c r="EU144" s="148">
        <v>8</v>
      </c>
      <c r="EV144" s="148"/>
      <c r="EW144" s="149">
        <v>0</v>
      </c>
      <c r="EX144" s="148"/>
      <c r="EY144" s="145">
        <v>2</v>
      </c>
      <c r="EZ144" s="145">
        <v>0</v>
      </c>
      <c r="FA144" s="145"/>
      <c r="FB144" s="147">
        <v>1</v>
      </c>
      <c r="FC144" s="148">
        <v>2</v>
      </c>
      <c r="FD144" s="148">
        <v>3</v>
      </c>
      <c r="FE144" s="148">
        <v>4</v>
      </c>
      <c r="FF144" s="148">
        <v>6</v>
      </c>
      <c r="FG144" s="148">
        <v>0</v>
      </c>
      <c r="FH144" s="148">
        <v>0</v>
      </c>
      <c r="FI144" s="148"/>
      <c r="FJ144" s="149" t="s">
        <v>894</v>
      </c>
      <c r="FK144" s="148"/>
      <c r="FL144" s="145">
        <v>1</v>
      </c>
      <c r="FM144" s="145">
        <v>2</v>
      </c>
      <c r="FN144" s="145">
        <v>6</v>
      </c>
      <c r="FO144" s="145">
        <v>7</v>
      </c>
      <c r="FP144" s="145">
        <v>0</v>
      </c>
      <c r="FQ144" s="145">
        <v>0</v>
      </c>
      <c r="FR144" s="145">
        <v>0</v>
      </c>
      <c r="FS144" s="145">
        <v>0</v>
      </c>
      <c r="FT144" s="145"/>
      <c r="FU144" s="145">
        <v>0</v>
      </c>
      <c r="FV144" s="145"/>
      <c r="FW144" s="147">
        <v>1</v>
      </c>
      <c r="FX144" s="149" t="s">
        <v>895</v>
      </c>
      <c r="FY144" s="148"/>
      <c r="FZ144" s="145">
        <v>3</v>
      </c>
      <c r="GA144" s="145">
        <v>0</v>
      </c>
      <c r="GB144" s="147">
        <v>1</v>
      </c>
      <c r="GC144" s="148">
        <v>4</v>
      </c>
      <c r="GD144" s="148">
        <v>0</v>
      </c>
      <c r="GE144" s="148">
        <v>0</v>
      </c>
      <c r="GF144" s="149" t="s">
        <v>896</v>
      </c>
      <c r="GG144" s="147">
        <v>2</v>
      </c>
      <c r="GH144" s="148">
        <v>0</v>
      </c>
      <c r="GI144" s="148">
        <v>0</v>
      </c>
      <c r="GJ144" s="149" t="s">
        <v>265</v>
      </c>
      <c r="GK144" s="145">
        <v>8</v>
      </c>
      <c r="GL144" s="145">
        <v>5</v>
      </c>
      <c r="GM144" s="145">
        <v>0</v>
      </c>
      <c r="GN144" s="145" t="s">
        <v>265</v>
      </c>
      <c r="GO144" s="147">
        <v>1</v>
      </c>
      <c r="GP144" s="149">
        <v>0</v>
      </c>
      <c r="GQ144" s="145">
        <v>2</v>
      </c>
      <c r="GR144" s="145">
        <v>0</v>
      </c>
      <c r="GS144" s="147">
        <v>6</v>
      </c>
      <c r="GT144" s="148">
        <v>3</v>
      </c>
      <c r="GU144" s="148">
        <v>1</v>
      </c>
      <c r="GV144" s="148">
        <v>2</v>
      </c>
      <c r="GW144" s="148">
        <v>4</v>
      </c>
      <c r="GX144" s="149">
        <v>0</v>
      </c>
      <c r="GY144" s="145" t="s">
        <v>897</v>
      </c>
      <c r="GZ144" s="147">
        <v>4</v>
      </c>
      <c r="HA144" s="148">
        <v>2</v>
      </c>
      <c r="HB144" s="148">
        <v>0</v>
      </c>
      <c r="HC144" s="148">
        <v>4</v>
      </c>
      <c r="HD144" s="149">
        <v>0</v>
      </c>
      <c r="HE144" s="145">
        <v>0</v>
      </c>
      <c r="HF144" s="145">
        <v>14</v>
      </c>
      <c r="HG144" s="145">
        <v>0</v>
      </c>
      <c r="HH144" s="145">
        <v>0</v>
      </c>
      <c r="HI144" s="145">
        <v>0</v>
      </c>
      <c r="HJ144" s="147">
        <v>2</v>
      </c>
      <c r="HK144" s="148">
        <v>1</v>
      </c>
      <c r="HL144" s="148">
        <v>0</v>
      </c>
      <c r="HM144" s="148">
        <v>2</v>
      </c>
      <c r="HN144" s="149" t="s">
        <v>898</v>
      </c>
      <c r="HO144" s="145">
        <v>1</v>
      </c>
      <c r="HP144" s="145">
        <v>2</v>
      </c>
      <c r="HQ144" s="145">
        <v>3</v>
      </c>
      <c r="HR144" s="145">
        <v>4</v>
      </c>
      <c r="HS144" s="145">
        <v>0</v>
      </c>
      <c r="HT144" s="145">
        <v>0</v>
      </c>
      <c r="HU144" s="145">
        <v>0</v>
      </c>
      <c r="HV144" s="145">
        <v>0</v>
      </c>
      <c r="HW144" s="150" t="s">
        <v>899</v>
      </c>
      <c r="HX144" s="145" t="s">
        <v>900</v>
      </c>
      <c r="HY144" s="147">
        <v>0</v>
      </c>
      <c r="HZ144" s="149">
        <v>0</v>
      </c>
    </row>
    <row r="145" spans="1:234" x14ac:dyDescent="0.2">
      <c r="A145" s="151">
        <v>72</v>
      </c>
      <c r="B145" s="151"/>
      <c r="C145" s="146" t="s">
        <v>615</v>
      </c>
      <c r="D145" s="151">
        <v>10</v>
      </c>
      <c r="E145" s="151">
        <v>2</v>
      </c>
      <c r="F145" s="157" t="s">
        <v>901</v>
      </c>
      <c r="G145" s="151">
        <v>29</v>
      </c>
      <c r="H145" s="151"/>
      <c r="I145" s="152">
        <v>3</v>
      </c>
      <c r="J145" s="151"/>
      <c r="K145" s="153">
        <v>3</v>
      </c>
      <c r="L145" s="154">
        <v>7</v>
      </c>
      <c r="M145" s="154">
        <v>9</v>
      </c>
      <c r="N145" s="154">
        <v>1</v>
      </c>
      <c r="O145" s="154">
        <v>5</v>
      </c>
      <c r="P145" s="155">
        <v>6</v>
      </c>
      <c r="Q145" s="151"/>
      <c r="R145" s="151"/>
      <c r="S145" s="151"/>
      <c r="T145" s="153">
        <v>3</v>
      </c>
      <c r="U145" s="154">
        <v>2</v>
      </c>
      <c r="V145" s="155">
        <v>1</v>
      </c>
      <c r="W145" s="151">
        <v>3</v>
      </c>
      <c r="X145" s="151">
        <v>3</v>
      </c>
      <c r="Y145" s="151">
        <v>1</v>
      </c>
      <c r="Z145" s="153">
        <v>3</v>
      </c>
      <c r="AA145" s="154">
        <v>2</v>
      </c>
      <c r="AB145" s="155">
        <v>2</v>
      </c>
      <c r="AC145" s="151">
        <v>3</v>
      </c>
      <c r="AD145" s="151">
        <v>3</v>
      </c>
      <c r="AE145" s="151">
        <v>2</v>
      </c>
      <c r="AF145" s="153">
        <v>3</v>
      </c>
      <c r="AG145" s="154">
        <v>2</v>
      </c>
      <c r="AH145" s="155">
        <v>2</v>
      </c>
      <c r="AI145" s="151">
        <v>4</v>
      </c>
      <c r="AJ145" s="151">
        <v>3</v>
      </c>
      <c r="AK145" s="151">
        <v>2</v>
      </c>
      <c r="AL145" s="153">
        <v>2</v>
      </c>
      <c r="AM145" s="154">
        <v>1</v>
      </c>
      <c r="AN145" s="155">
        <v>1</v>
      </c>
      <c r="AO145" s="151">
        <v>3</v>
      </c>
      <c r="AP145" s="151">
        <v>3</v>
      </c>
      <c r="AQ145" s="151">
        <v>3</v>
      </c>
      <c r="AR145" s="153">
        <v>2</v>
      </c>
      <c r="AS145" s="154">
        <v>2</v>
      </c>
      <c r="AT145" s="155">
        <v>1</v>
      </c>
      <c r="AU145" s="151">
        <v>5</v>
      </c>
      <c r="AV145" s="151">
        <v>4</v>
      </c>
      <c r="AW145" s="151">
        <v>3</v>
      </c>
      <c r="AX145" s="153" t="s">
        <v>902</v>
      </c>
      <c r="AY145" s="154" t="s">
        <v>903</v>
      </c>
      <c r="AZ145" s="155" t="s">
        <v>904</v>
      </c>
      <c r="BA145" s="154"/>
      <c r="BB145" s="151">
        <v>3</v>
      </c>
      <c r="BC145" s="151">
        <v>3</v>
      </c>
      <c r="BD145" s="151">
        <v>4</v>
      </c>
      <c r="BE145" s="151">
        <v>5</v>
      </c>
      <c r="BF145" s="145"/>
      <c r="BG145" s="153">
        <v>9</v>
      </c>
      <c r="BH145" s="154">
        <v>8</v>
      </c>
      <c r="BI145" s="154">
        <v>7</v>
      </c>
      <c r="BJ145" s="155">
        <v>6</v>
      </c>
      <c r="BK145" s="154"/>
      <c r="BL145" s="151">
        <v>2</v>
      </c>
      <c r="BM145" s="151">
        <v>2</v>
      </c>
      <c r="BN145" s="151">
        <v>2</v>
      </c>
      <c r="BO145" s="151">
        <v>3</v>
      </c>
      <c r="BP145" s="151"/>
      <c r="BQ145" s="153">
        <v>2</v>
      </c>
      <c r="BR145" s="154">
        <v>3</v>
      </c>
      <c r="BS145" s="154">
        <v>3</v>
      </c>
      <c r="BT145" s="155">
        <v>4</v>
      </c>
      <c r="BU145" s="154"/>
      <c r="BV145" s="151">
        <v>3</v>
      </c>
      <c r="BW145" s="151">
        <v>4</v>
      </c>
      <c r="BX145" s="151">
        <v>6</v>
      </c>
      <c r="BY145" s="151">
        <v>6</v>
      </c>
      <c r="BZ145" s="151"/>
      <c r="CA145" s="153">
        <v>1</v>
      </c>
      <c r="CB145" s="154">
        <v>1</v>
      </c>
      <c r="CC145" s="154">
        <v>2</v>
      </c>
      <c r="CD145" s="155">
        <v>2</v>
      </c>
      <c r="CE145" s="154"/>
      <c r="CF145" s="151">
        <v>2</v>
      </c>
      <c r="CG145" s="151">
        <v>2</v>
      </c>
      <c r="CH145" s="151">
        <v>2</v>
      </c>
      <c r="CI145" s="151">
        <v>4</v>
      </c>
      <c r="CJ145" s="156" t="s">
        <v>905</v>
      </c>
      <c r="CK145" s="154"/>
      <c r="CL145" s="151">
        <v>1</v>
      </c>
      <c r="CM145" s="151">
        <v>1</v>
      </c>
      <c r="CN145" s="151">
        <v>2</v>
      </c>
      <c r="CO145" s="151">
        <v>4</v>
      </c>
      <c r="CP145" s="151"/>
      <c r="CQ145" s="153">
        <v>2</v>
      </c>
      <c r="CR145" s="154">
        <v>2</v>
      </c>
      <c r="CS145" s="154">
        <v>2</v>
      </c>
      <c r="CT145" s="155">
        <v>2</v>
      </c>
      <c r="CU145" s="154"/>
      <c r="CV145" s="151">
        <v>3</v>
      </c>
      <c r="CW145" s="151">
        <v>3</v>
      </c>
      <c r="CX145" s="151">
        <v>4</v>
      </c>
      <c r="CY145" s="151">
        <v>4</v>
      </c>
      <c r="CZ145" s="145"/>
      <c r="DA145" s="153">
        <v>2</v>
      </c>
      <c r="DB145" s="154">
        <v>2</v>
      </c>
      <c r="DC145" s="154">
        <v>2</v>
      </c>
      <c r="DD145" s="155">
        <v>2</v>
      </c>
      <c r="DE145" s="154"/>
      <c r="DF145" s="151">
        <v>3</v>
      </c>
      <c r="DG145" s="151">
        <v>2</v>
      </c>
      <c r="DH145" s="151">
        <v>2</v>
      </c>
      <c r="DI145" s="151">
        <v>2</v>
      </c>
      <c r="DJ145" s="151"/>
      <c r="DK145" s="153">
        <v>3</v>
      </c>
      <c r="DL145" s="154">
        <v>3</v>
      </c>
      <c r="DM145" s="154">
        <v>3</v>
      </c>
      <c r="DN145" s="155">
        <v>2</v>
      </c>
      <c r="DO145" s="154"/>
      <c r="DP145" s="151">
        <v>2</v>
      </c>
      <c r="DQ145" s="151">
        <v>2</v>
      </c>
      <c r="DR145" s="151">
        <v>2</v>
      </c>
      <c r="DS145" s="151">
        <v>2</v>
      </c>
      <c r="DT145" s="151"/>
      <c r="DU145" s="153">
        <v>4</v>
      </c>
      <c r="DV145" s="154">
        <v>3</v>
      </c>
      <c r="DW145" s="155">
        <v>2</v>
      </c>
      <c r="DX145" s="151">
        <v>0</v>
      </c>
      <c r="DY145" s="156">
        <v>0</v>
      </c>
      <c r="DZ145" s="154"/>
      <c r="EA145" s="151">
        <v>2</v>
      </c>
      <c r="EB145" s="151">
        <v>4</v>
      </c>
      <c r="EC145" s="151">
        <v>5</v>
      </c>
      <c r="ED145" s="151"/>
      <c r="EE145" s="151">
        <v>0</v>
      </c>
      <c r="EF145" s="151"/>
      <c r="EG145" s="153">
        <v>2</v>
      </c>
      <c r="EH145" s="154">
        <v>4</v>
      </c>
      <c r="EI145" s="154">
        <v>5</v>
      </c>
      <c r="EJ145" s="148"/>
      <c r="EK145" s="155">
        <v>0</v>
      </c>
      <c r="EL145" s="154"/>
      <c r="EM145" s="151">
        <v>2</v>
      </c>
      <c r="EN145" s="151">
        <v>4</v>
      </c>
      <c r="EO145" s="151">
        <v>5</v>
      </c>
      <c r="EP145" s="145"/>
      <c r="EQ145" s="151">
        <v>0</v>
      </c>
      <c r="ER145" s="151"/>
      <c r="ES145" s="153">
        <v>2</v>
      </c>
      <c r="ET145" s="154">
        <v>5</v>
      </c>
      <c r="EU145" s="154">
        <v>7</v>
      </c>
      <c r="EV145" s="148"/>
      <c r="EW145" s="155">
        <v>0</v>
      </c>
      <c r="EX145" s="154"/>
      <c r="EY145" s="151">
        <v>2</v>
      </c>
      <c r="EZ145" s="151" t="s">
        <v>906</v>
      </c>
      <c r="FA145" s="151"/>
      <c r="FB145" s="153">
        <v>2</v>
      </c>
      <c r="FC145" s="154">
        <v>3</v>
      </c>
      <c r="FD145" s="154">
        <v>4</v>
      </c>
      <c r="FE145" s="154">
        <v>6</v>
      </c>
      <c r="FF145" s="154">
        <v>0</v>
      </c>
      <c r="FG145" s="154">
        <v>0</v>
      </c>
      <c r="FH145" s="154">
        <v>0</v>
      </c>
      <c r="FI145" s="154"/>
      <c r="FJ145" s="155">
        <v>0</v>
      </c>
      <c r="FK145" s="154"/>
      <c r="FL145" s="151">
        <v>1</v>
      </c>
      <c r="FM145" s="151">
        <v>6</v>
      </c>
      <c r="FN145" s="151">
        <v>7</v>
      </c>
      <c r="FO145" s="151">
        <v>0</v>
      </c>
      <c r="FP145" s="151">
        <v>0</v>
      </c>
      <c r="FQ145" s="151">
        <v>0</v>
      </c>
      <c r="FR145" s="151">
        <v>0</v>
      </c>
      <c r="FS145" s="151">
        <v>0</v>
      </c>
      <c r="FT145" s="151"/>
      <c r="FU145" s="151">
        <v>0</v>
      </c>
      <c r="FV145" s="151"/>
      <c r="FW145" s="153">
        <v>1</v>
      </c>
      <c r="FX145" s="155" t="s">
        <v>907</v>
      </c>
      <c r="FY145" s="154"/>
      <c r="FZ145" s="151">
        <v>5</v>
      </c>
      <c r="GA145" s="151">
        <v>0</v>
      </c>
      <c r="GB145" s="153">
        <v>1</v>
      </c>
      <c r="GC145" s="154">
        <v>0</v>
      </c>
      <c r="GD145" s="154">
        <v>0</v>
      </c>
      <c r="GE145" s="154">
        <v>0</v>
      </c>
      <c r="GF145" s="155" t="s">
        <v>908</v>
      </c>
      <c r="GG145" s="153">
        <v>0</v>
      </c>
      <c r="GH145" s="154">
        <v>0</v>
      </c>
      <c r="GI145" s="154">
        <v>0</v>
      </c>
      <c r="GJ145" s="155">
        <v>0</v>
      </c>
      <c r="GK145" s="151">
        <v>0</v>
      </c>
      <c r="GL145" s="151">
        <v>0</v>
      </c>
      <c r="GM145" s="151">
        <v>0</v>
      </c>
      <c r="GN145" s="151">
        <v>0</v>
      </c>
      <c r="GO145" s="153">
        <v>3</v>
      </c>
      <c r="GP145" s="155">
        <v>0</v>
      </c>
      <c r="GQ145" s="151">
        <v>3</v>
      </c>
      <c r="GR145" s="151">
        <v>0</v>
      </c>
      <c r="GS145" s="153">
        <v>1</v>
      </c>
      <c r="GT145" s="154">
        <v>3</v>
      </c>
      <c r="GU145" s="154">
        <v>7</v>
      </c>
      <c r="GV145" s="154">
        <v>5</v>
      </c>
      <c r="GW145" s="154">
        <v>8</v>
      </c>
      <c r="GX145" s="155">
        <v>0</v>
      </c>
      <c r="GY145" s="151" t="s">
        <v>909</v>
      </c>
      <c r="GZ145" s="153">
        <v>6</v>
      </c>
      <c r="HA145" s="154">
        <v>4</v>
      </c>
      <c r="HB145" s="154">
        <v>24</v>
      </c>
      <c r="HC145" s="154">
        <v>0</v>
      </c>
      <c r="HD145" s="155">
        <v>0</v>
      </c>
      <c r="HE145" s="151">
        <v>4</v>
      </c>
      <c r="HF145" s="151">
        <v>4</v>
      </c>
      <c r="HG145" s="151">
        <v>16</v>
      </c>
      <c r="HH145" s="151">
        <v>0</v>
      </c>
      <c r="HI145" s="151">
        <v>0</v>
      </c>
      <c r="HJ145" s="153">
        <v>4</v>
      </c>
      <c r="HK145" s="154">
        <v>0</v>
      </c>
      <c r="HL145" s="154">
        <v>0</v>
      </c>
      <c r="HM145" s="154">
        <v>0</v>
      </c>
      <c r="HN145" s="155" t="s">
        <v>910</v>
      </c>
      <c r="HO145" s="151">
        <v>1</v>
      </c>
      <c r="HP145" s="151">
        <v>2</v>
      </c>
      <c r="HQ145" s="151">
        <v>3</v>
      </c>
      <c r="HR145" s="151">
        <v>4</v>
      </c>
      <c r="HS145" s="151">
        <v>6</v>
      </c>
      <c r="HT145" s="151">
        <v>0</v>
      </c>
      <c r="HU145" s="151">
        <v>0</v>
      </c>
      <c r="HV145" s="151">
        <v>0</v>
      </c>
      <c r="HW145" s="156" t="s">
        <v>911</v>
      </c>
      <c r="HX145" s="151" t="s">
        <v>912</v>
      </c>
      <c r="HY145" s="153">
        <v>10</v>
      </c>
      <c r="HZ145" s="155" t="s">
        <v>913</v>
      </c>
    </row>
    <row r="146" spans="1:234" s="18" customFormat="1" x14ac:dyDescent="0.2">
      <c r="A146" s="145">
        <v>73</v>
      </c>
      <c r="B146" s="151"/>
      <c r="C146" s="146" t="s">
        <v>675</v>
      </c>
      <c r="D146" s="151">
        <v>10</v>
      </c>
      <c r="E146" s="151">
        <v>1</v>
      </c>
      <c r="F146" s="157" t="s">
        <v>914</v>
      </c>
      <c r="G146" s="151">
        <v>29</v>
      </c>
      <c r="H146" s="151"/>
      <c r="I146" s="152">
        <v>3</v>
      </c>
      <c r="J146" s="151"/>
      <c r="K146" s="153">
        <v>5</v>
      </c>
      <c r="L146" s="154">
        <v>4</v>
      </c>
      <c r="M146" s="154">
        <v>3</v>
      </c>
      <c r="N146" s="154">
        <v>6</v>
      </c>
      <c r="O146" s="154">
        <v>11</v>
      </c>
      <c r="P146" s="155">
        <v>10</v>
      </c>
      <c r="Q146" s="151"/>
      <c r="R146" s="151"/>
      <c r="S146" s="151"/>
      <c r="T146" s="153">
        <v>1</v>
      </c>
      <c r="U146" s="154">
        <v>2</v>
      </c>
      <c r="V146" s="155">
        <v>3</v>
      </c>
      <c r="W146" s="151">
        <v>1</v>
      </c>
      <c r="X146" s="151">
        <v>2</v>
      </c>
      <c r="Y146" s="151">
        <v>3</v>
      </c>
      <c r="Z146" s="153">
        <v>1</v>
      </c>
      <c r="AA146" s="154">
        <v>2</v>
      </c>
      <c r="AB146" s="155">
        <v>3</v>
      </c>
      <c r="AC146" s="151">
        <v>3</v>
      </c>
      <c r="AD146" s="151">
        <v>2</v>
      </c>
      <c r="AE146" s="151">
        <v>1</v>
      </c>
      <c r="AF146" s="153">
        <v>3</v>
      </c>
      <c r="AG146" s="154">
        <v>2</v>
      </c>
      <c r="AH146" s="155">
        <v>1</v>
      </c>
      <c r="AI146" s="151">
        <v>3</v>
      </c>
      <c r="AJ146" s="151">
        <v>2</v>
      </c>
      <c r="AK146" s="151">
        <v>1</v>
      </c>
      <c r="AL146" s="153">
        <v>1</v>
      </c>
      <c r="AM146" s="154">
        <v>2</v>
      </c>
      <c r="AN146" s="155">
        <v>3</v>
      </c>
      <c r="AO146" s="151">
        <v>3</v>
      </c>
      <c r="AP146" s="151">
        <v>3</v>
      </c>
      <c r="AQ146" s="151">
        <v>3</v>
      </c>
      <c r="AR146" s="153">
        <v>2</v>
      </c>
      <c r="AS146" s="154">
        <v>2</v>
      </c>
      <c r="AT146" s="155">
        <v>2</v>
      </c>
      <c r="AU146" s="151">
        <v>3</v>
      </c>
      <c r="AV146" s="151">
        <v>3</v>
      </c>
      <c r="AW146" s="151">
        <v>3</v>
      </c>
      <c r="AX146" s="153" t="s">
        <v>915</v>
      </c>
      <c r="AY146" s="154" t="s">
        <v>915</v>
      </c>
      <c r="AZ146" s="155" t="s">
        <v>915</v>
      </c>
      <c r="BA146" s="154"/>
      <c r="BB146" s="151">
        <v>5</v>
      </c>
      <c r="BC146" s="151">
        <v>4</v>
      </c>
      <c r="BD146" s="151">
        <v>3</v>
      </c>
      <c r="BE146" s="151">
        <v>2</v>
      </c>
      <c r="BF146" s="145"/>
      <c r="BG146" s="153">
        <v>5</v>
      </c>
      <c r="BH146" s="154">
        <v>4</v>
      </c>
      <c r="BI146" s="154">
        <v>3</v>
      </c>
      <c r="BJ146" s="155">
        <v>2</v>
      </c>
      <c r="BK146" s="154"/>
      <c r="BL146" s="151">
        <v>1</v>
      </c>
      <c r="BM146" s="151">
        <v>1</v>
      </c>
      <c r="BN146" s="151">
        <v>2</v>
      </c>
      <c r="BO146" s="151">
        <v>5</v>
      </c>
      <c r="BP146" s="151"/>
      <c r="BQ146" s="153">
        <v>2</v>
      </c>
      <c r="BR146" s="154">
        <v>2</v>
      </c>
      <c r="BS146" s="154">
        <v>3</v>
      </c>
      <c r="BT146" s="155">
        <v>4</v>
      </c>
      <c r="BU146" s="154"/>
      <c r="BV146" s="151">
        <v>2</v>
      </c>
      <c r="BW146" s="151">
        <v>2</v>
      </c>
      <c r="BX146" s="151">
        <v>4</v>
      </c>
      <c r="BY146" s="151">
        <v>6</v>
      </c>
      <c r="BZ146" s="151"/>
      <c r="CA146" s="153">
        <v>2</v>
      </c>
      <c r="CB146" s="154">
        <v>2</v>
      </c>
      <c r="CC146" s="154">
        <v>2</v>
      </c>
      <c r="CD146" s="155">
        <v>4</v>
      </c>
      <c r="CE146" s="154"/>
      <c r="CF146" s="151">
        <v>2</v>
      </c>
      <c r="CG146" s="151">
        <v>2</v>
      </c>
      <c r="CH146" s="151">
        <v>2</v>
      </c>
      <c r="CI146" s="151">
        <v>4</v>
      </c>
      <c r="CJ146" s="156" t="s">
        <v>916</v>
      </c>
      <c r="CK146" s="154"/>
      <c r="CL146" s="151">
        <v>5</v>
      </c>
      <c r="CM146" s="151">
        <v>5</v>
      </c>
      <c r="CN146" s="151">
        <v>5</v>
      </c>
      <c r="CO146" s="151">
        <v>4</v>
      </c>
      <c r="CP146" s="151"/>
      <c r="CQ146" s="153">
        <v>3</v>
      </c>
      <c r="CR146" s="154">
        <v>3</v>
      </c>
      <c r="CS146" s="154">
        <v>3</v>
      </c>
      <c r="CT146" s="155">
        <v>3</v>
      </c>
      <c r="CU146" s="154"/>
      <c r="CV146" s="151">
        <v>2</v>
      </c>
      <c r="CW146" s="151">
        <v>2</v>
      </c>
      <c r="CX146" s="151">
        <v>2</v>
      </c>
      <c r="CY146" s="151">
        <v>4</v>
      </c>
      <c r="CZ146" s="145"/>
      <c r="DA146" s="153">
        <v>2</v>
      </c>
      <c r="DB146" s="154">
        <v>2</v>
      </c>
      <c r="DC146" s="154">
        <v>2</v>
      </c>
      <c r="DD146" s="155">
        <v>4</v>
      </c>
      <c r="DE146" s="154"/>
      <c r="DF146" s="151">
        <v>3</v>
      </c>
      <c r="DG146" s="151">
        <v>3</v>
      </c>
      <c r="DH146" s="151">
        <v>3</v>
      </c>
      <c r="DI146" s="151">
        <v>3</v>
      </c>
      <c r="DJ146" s="151"/>
      <c r="DK146" s="153">
        <v>4</v>
      </c>
      <c r="DL146" s="154">
        <v>4</v>
      </c>
      <c r="DM146" s="154">
        <v>4</v>
      </c>
      <c r="DN146" s="155">
        <v>4</v>
      </c>
      <c r="DO146" s="154"/>
      <c r="DP146" s="151">
        <v>3</v>
      </c>
      <c r="DQ146" s="151">
        <v>3</v>
      </c>
      <c r="DR146" s="151">
        <v>3</v>
      </c>
      <c r="DS146" s="151">
        <v>4</v>
      </c>
      <c r="DT146" s="151"/>
      <c r="DU146" s="153">
        <v>4</v>
      </c>
      <c r="DV146" s="154">
        <v>4</v>
      </c>
      <c r="DW146" s="155">
        <v>3</v>
      </c>
      <c r="DX146" s="151" t="s">
        <v>917</v>
      </c>
      <c r="DY146" s="156" t="s">
        <v>918</v>
      </c>
      <c r="DZ146" s="154"/>
      <c r="EA146" s="151">
        <v>2</v>
      </c>
      <c r="EB146" s="151">
        <v>5</v>
      </c>
      <c r="EC146" s="151">
        <v>3</v>
      </c>
      <c r="ED146" s="151"/>
      <c r="EE146" s="151">
        <v>0</v>
      </c>
      <c r="EF146" s="151"/>
      <c r="EG146" s="153">
        <v>2</v>
      </c>
      <c r="EH146" s="154">
        <v>5</v>
      </c>
      <c r="EI146" s="154">
        <v>3</v>
      </c>
      <c r="EJ146" s="148"/>
      <c r="EK146" s="155">
        <v>0</v>
      </c>
      <c r="EL146" s="154"/>
      <c r="EM146" s="151">
        <v>2</v>
      </c>
      <c r="EN146" s="151">
        <v>5</v>
      </c>
      <c r="EO146" s="151">
        <v>7</v>
      </c>
      <c r="EP146" s="145"/>
      <c r="EQ146" s="151">
        <v>0</v>
      </c>
      <c r="ER146" s="151"/>
      <c r="ES146" s="153">
        <v>2</v>
      </c>
      <c r="ET146" s="154">
        <v>5</v>
      </c>
      <c r="EU146" s="154">
        <v>8</v>
      </c>
      <c r="EV146" s="148"/>
      <c r="EW146" s="155">
        <v>0</v>
      </c>
      <c r="EX146" s="154"/>
      <c r="EY146" s="151">
        <v>2</v>
      </c>
      <c r="EZ146" s="151">
        <v>0</v>
      </c>
      <c r="FA146" s="151"/>
      <c r="FB146" s="153">
        <v>6</v>
      </c>
      <c r="FC146" s="154">
        <v>5</v>
      </c>
      <c r="FD146" s="154">
        <v>3</v>
      </c>
      <c r="FE146" s="154">
        <v>2</v>
      </c>
      <c r="FF146" s="154">
        <v>1</v>
      </c>
      <c r="FG146" s="154">
        <v>0</v>
      </c>
      <c r="FH146" s="154">
        <v>0</v>
      </c>
      <c r="FI146" s="154"/>
      <c r="FJ146" s="155">
        <v>0</v>
      </c>
      <c r="FK146" s="154"/>
      <c r="FL146" s="151">
        <v>7</v>
      </c>
      <c r="FM146" s="151">
        <v>1</v>
      </c>
      <c r="FN146" s="151">
        <v>2</v>
      </c>
      <c r="FO146" s="151">
        <v>4</v>
      </c>
      <c r="FP146" s="151">
        <v>3</v>
      </c>
      <c r="FQ146" s="151">
        <v>5</v>
      </c>
      <c r="FR146" s="151">
        <v>6</v>
      </c>
      <c r="FS146" s="151">
        <v>0</v>
      </c>
      <c r="FT146" s="151"/>
      <c r="FU146" s="151">
        <v>0</v>
      </c>
      <c r="FV146" s="151"/>
      <c r="FW146" s="153">
        <v>3</v>
      </c>
      <c r="FX146" s="155" t="s">
        <v>919</v>
      </c>
      <c r="FY146" s="154"/>
      <c r="FZ146" s="151">
        <v>5</v>
      </c>
      <c r="GA146" s="151">
        <v>0</v>
      </c>
      <c r="GB146" s="153">
        <v>1</v>
      </c>
      <c r="GC146" s="154">
        <v>0</v>
      </c>
      <c r="GD146" s="154">
        <v>0</v>
      </c>
      <c r="GE146" s="154">
        <v>0</v>
      </c>
      <c r="GF146" s="155">
        <v>0</v>
      </c>
      <c r="GG146" s="153">
        <v>1</v>
      </c>
      <c r="GH146" s="154">
        <v>0</v>
      </c>
      <c r="GI146" s="154">
        <v>0</v>
      </c>
      <c r="GJ146" s="155" t="s">
        <v>265</v>
      </c>
      <c r="GK146" s="151">
        <v>5</v>
      </c>
      <c r="GL146" s="151">
        <v>0</v>
      </c>
      <c r="GM146" s="151">
        <v>0</v>
      </c>
      <c r="GN146" s="151">
        <v>0</v>
      </c>
      <c r="GO146" s="153">
        <v>1</v>
      </c>
      <c r="GP146" s="155">
        <v>0</v>
      </c>
      <c r="GQ146" s="151">
        <v>3</v>
      </c>
      <c r="GR146" s="151">
        <v>0</v>
      </c>
      <c r="GS146" s="153">
        <v>3</v>
      </c>
      <c r="GT146" s="154">
        <v>1</v>
      </c>
      <c r="GU146" s="154">
        <v>2</v>
      </c>
      <c r="GV146" s="154">
        <v>8</v>
      </c>
      <c r="GW146" s="154">
        <v>0</v>
      </c>
      <c r="GX146" s="155">
        <v>0</v>
      </c>
      <c r="GY146" s="151" t="s">
        <v>920</v>
      </c>
      <c r="GZ146" s="153">
        <v>6</v>
      </c>
      <c r="HA146" s="154">
        <v>6</v>
      </c>
      <c r="HB146" s="154">
        <v>0</v>
      </c>
      <c r="HC146" s="154">
        <v>0</v>
      </c>
      <c r="HD146" s="155">
        <v>0</v>
      </c>
      <c r="HE146" s="151">
        <v>2</v>
      </c>
      <c r="HF146" s="151">
        <v>15</v>
      </c>
      <c r="HG146" s="151">
        <v>0</v>
      </c>
      <c r="HH146" s="151">
        <v>0</v>
      </c>
      <c r="HI146" s="151">
        <v>0</v>
      </c>
      <c r="HJ146" s="153">
        <v>4</v>
      </c>
      <c r="HK146" s="154">
        <v>0</v>
      </c>
      <c r="HL146" s="154">
        <v>0</v>
      </c>
      <c r="HM146" s="154">
        <v>0</v>
      </c>
      <c r="HN146" s="155">
        <v>0</v>
      </c>
      <c r="HO146" s="151">
        <v>4</v>
      </c>
      <c r="HP146" s="151">
        <v>1</v>
      </c>
      <c r="HQ146" s="151">
        <v>2</v>
      </c>
      <c r="HR146" s="151">
        <v>3</v>
      </c>
      <c r="HS146" s="151">
        <v>5</v>
      </c>
      <c r="HT146" s="151">
        <v>0</v>
      </c>
      <c r="HU146" s="151">
        <v>0</v>
      </c>
      <c r="HV146" s="151">
        <v>0</v>
      </c>
      <c r="HW146" s="156">
        <v>0</v>
      </c>
      <c r="HX146" s="151" t="s">
        <v>921</v>
      </c>
      <c r="HY146" s="153">
        <v>10</v>
      </c>
      <c r="HZ146" s="155" t="s">
        <v>922</v>
      </c>
    </row>
    <row r="147" spans="1:234" x14ac:dyDescent="0.2">
      <c r="A147" s="151">
        <v>74</v>
      </c>
      <c r="B147" s="151"/>
      <c r="C147" s="146" t="s">
        <v>615</v>
      </c>
      <c r="D147" s="151">
        <v>2</v>
      </c>
      <c r="E147" s="151">
        <v>1</v>
      </c>
      <c r="F147" s="145" t="s">
        <v>923</v>
      </c>
      <c r="G147" s="151">
        <v>30</v>
      </c>
      <c r="H147" s="151"/>
      <c r="I147" s="152">
        <v>1</v>
      </c>
      <c r="J147" s="151"/>
      <c r="K147" s="153">
        <v>1</v>
      </c>
      <c r="L147" s="154">
        <v>3</v>
      </c>
      <c r="M147" s="154">
        <v>7</v>
      </c>
      <c r="N147" s="154">
        <v>11</v>
      </c>
      <c r="O147" s="154">
        <v>6</v>
      </c>
      <c r="P147" s="155">
        <v>5</v>
      </c>
      <c r="Q147" s="151" t="s">
        <v>924</v>
      </c>
      <c r="R147" s="151"/>
      <c r="S147" s="151"/>
      <c r="T147" s="153">
        <v>1</v>
      </c>
      <c r="U147" s="154">
        <v>1</v>
      </c>
      <c r="V147" s="155">
        <v>4</v>
      </c>
      <c r="W147" s="151">
        <v>1</v>
      </c>
      <c r="X147" s="151">
        <v>2</v>
      </c>
      <c r="Y147" s="151">
        <v>4</v>
      </c>
      <c r="Z147" s="153">
        <v>1</v>
      </c>
      <c r="AA147" s="154">
        <v>1</v>
      </c>
      <c r="AB147" s="155">
        <v>2</v>
      </c>
      <c r="AC147" s="151">
        <v>4</v>
      </c>
      <c r="AD147" s="151">
        <v>4</v>
      </c>
      <c r="AE147" s="151">
        <v>2</v>
      </c>
      <c r="AF147" s="153">
        <v>2</v>
      </c>
      <c r="AG147" s="154">
        <v>2</v>
      </c>
      <c r="AH147" s="155">
        <v>2</v>
      </c>
      <c r="AI147" s="151">
        <v>4</v>
      </c>
      <c r="AJ147" s="151">
        <v>4</v>
      </c>
      <c r="AK147" s="151">
        <v>4</v>
      </c>
      <c r="AL147" s="153">
        <v>1</v>
      </c>
      <c r="AM147" s="154">
        <v>1</v>
      </c>
      <c r="AN147" s="155">
        <v>1</v>
      </c>
      <c r="AO147" s="151">
        <v>3</v>
      </c>
      <c r="AP147" s="151">
        <v>3</v>
      </c>
      <c r="AQ147" s="151">
        <v>3</v>
      </c>
      <c r="AR147" s="153">
        <v>2</v>
      </c>
      <c r="AS147" s="154">
        <v>4</v>
      </c>
      <c r="AT147" s="155">
        <v>4</v>
      </c>
      <c r="AU147" s="151">
        <v>5</v>
      </c>
      <c r="AV147" s="151">
        <v>5</v>
      </c>
      <c r="AW147" s="151">
        <v>3</v>
      </c>
      <c r="AX147" s="153" t="s">
        <v>925</v>
      </c>
      <c r="AY147" s="153" t="s">
        <v>925</v>
      </c>
      <c r="AZ147" s="153" t="s">
        <v>926</v>
      </c>
      <c r="BA147" s="154"/>
      <c r="BB147" s="151">
        <v>2</v>
      </c>
      <c r="BC147" s="151">
        <v>4</v>
      </c>
      <c r="BD147" s="151">
        <v>5</v>
      </c>
      <c r="BE147" s="151">
        <v>6</v>
      </c>
      <c r="BF147" s="145"/>
      <c r="BG147" s="153">
        <v>3</v>
      </c>
      <c r="BH147" s="154">
        <v>9</v>
      </c>
      <c r="BI147" s="154">
        <v>6</v>
      </c>
      <c r="BJ147" s="155">
        <v>4</v>
      </c>
      <c r="BK147" s="154"/>
      <c r="BL147" s="151">
        <v>1</v>
      </c>
      <c r="BM147" s="151">
        <v>4</v>
      </c>
      <c r="BN147" s="151">
        <v>5</v>
      </c>
      <c r="BO147" s="151">
        <v>6</v>
      </c>
      <c r="BP147" s="151"/>
      <c r="BQ147" s="153">
        <v>0</v>
      </c>
      <c r="BR147" s="154">
        <v>1</v>
      </c>
      <c r="BS147" s="154">
        <v>2</v>
      </c>
      <c r="BT147" s="155">
        <v>2</v>
      </c>
      <c r="BU147" s="154"/>
      <c r="BV147" s="151">
        <v>2</v>
      </c>
      <c r="BW147" s="151">
        <v>3</v>
      </c>
      <c r="BX147" s="151">
        <v>3</v>
      </c>
      <c r="BY147" s="151">
        <v>3</v>
      </c>
      <c r="BZ147" s="151"/>
      <c r="CA147" s="153">
        <v>1</v>
      </c>
      <c r="CB147" s="154">
        <v>2</v>
      </c>
      <c r="CC147" s="154">
        <v>3</v>
      </c>
      <c r="CD147" s="155">
        <v>3</v>
      </c>
      <c r="CE147" s="154"/>
      <c r="CF147" s="151">
        <v>2</v>
      </c>
      <c r="CG147" s="151">
        <v>3</v>
      </c>
      <c r="CH147" s="151">
        <v>4</v>
      </c>
      <c r="CI147" s="151">
        <v>4</v>
      </c>
      <c r="CJ147" s="156" t="s">
        <v>927</v>
      </c>
      <c r="CK147" s="154"/>
      <c r="CL147" s="151">
        <v>2</v>
      </c>
      <c r="CM147" s="151">
        <v>2</v>
      </c>
      <c r="CN147" s="151">
        <v>4</v>
      </c>
      <c r="CO147" s="151">
        <v>4</v>
      </c>
      <c r="CP147" s="151"/>
      <c r="CQ147" s="153">
        <v>5</v>
      </c>
      <c r="CR147" s="154">
        <v>5</v>
      </c>
      <c r="CS147" s="154">
        <v>5</v>
      </c>
      <c r="CT147" s="155">
        <v>5</v>
      </c>
      <c r="CU147" s="154"/>
      <c r="CV147" s="151">
        <v>2</v>
      </c>
      <c r="CW147" s="151">
        <v>2</v>
      </c>
      <c r="CX147" s="151">
        <v>5</v>
      </c>
      <c r="CY147" s="151">
        <v>5</v>
      </c>
      <c r="CZ147" s="145"/>
      <c r="DA147" s="153">
        <v>2</v>
      </c>
      <c r="DB147" s="154">
        <v>2</v>
      </c>
      <c r="DC147" s="154">
        <v>4</v>
      </c>
      <c r="DD147" s="155">
        <v>4</v>
      </c>
      <c r="DE147" s="154"/>
      <c r="DF147" s="151">
        <v>4</v>
      </c>
      <c r="DG147" s="151">
        <v>4</v>
      </c>
      <c r="DH147" s="151">
        <v>3</v>
      </c>
      <c r="DI147" s="151">
        <v>3</v>
      </c>
      <c r="DJ147" s="151"/>
      <c r="DK147" s="153">
        <v>4</v>
      </c>
      <c r="DL147" s="154">
        <v>3</v>
      </c>
      <c r="DM147" s="154">
        <v>3</v>
      </c>
      <c r="DN147" s="155">
        <v>2</v>
      </c>
      <c r="DO147" s="154"/>
      <c r="DP147" s="151">
        <v>4</v>
      </c>
      <c r="DQ147" s="151">
        <v>4</v>
      </c>
      <c r="DR147" s="151">
        <v>4</v>
      </c>
      <c r="DS147" s="151">
        <v>5</v>
      </c>
      <c r="DT147" s="151"/>
      <c r="DU147" s="153">
        <v>4</v>
      </c>
      <c r="DV147" s="154">
        <v>2</v>
      </c>
      <c r="DW147" s="155">
        <v>2</v>
      </c>
      <c r="DX147" s="151" t="s">
        <v>928</v>
      </c>
      <c r="DY147" s="156" t="s">
        <v>929</v>
      </c>
      <c r="DZ147" s="154"/>
      <c r="EA147" s="151">
        <v>2</v>
      </c>
      <c r="EB147" s="151">
        <v>4</v>
      </c>
      <c r="EC147" s="151">
        <v>5</v>
      </c>
      <c r="ED147" s="151"/>
      <c r="EE147" s="151">
        <v>0</v>
      </c>
      <c r="EF147" s="151"/>
      <c r="EG147" s="153">
        <v>2</v>
      </c>
      <c r="EH147" s="154">
        <v>4</v>
      </c>
      <c r="EI147" s="154">
        <v>5</v>
      </c>
      <c r="EJ147" s="148"/>
      <c r="EK147" s="155">
        <v>0</v>
      </c>
      <c r="EL147" s="154"/>
      <c r="EM147" s="151">
        <v>1</v>
      </c>
      <c r="EN147" s="151">
        <v>5</v>
      </c>
      <c r="EO147" s="151">
        <v>6</v>
      </c>
      <c r="EP147" s="145"/>
      <c r="EQ147" s="151">
        <v>0</v>
      </c>
      <c r="ER147" s="151"/>
      <c r="ES147" s="153">
        <v>7</v>
      </c>
      <c r="ET147" s="154">
        <v>8</v>
      </c>
      <c r="EU147" s="154">
        <v>9</v>
      </c>
      <c r="EV147" s="148"/>
      <c r="EW147" s="155">
        <v>0</v>
      </c>
      <c r="EX147" s="154"/>
      <c r="EY147" s="151">
        <v>1</v>
      </c>
      <c r="EZ147" s="151">
        <v>0</v>
      </c>
      <c r="FA147" s="151"/>
      <c r="FB147" s="153">
        <v>1</v>
      </c>
      <c r="FC147" s="154">
        <v>2</v>
      </c>
      <c r="FD147" s="154">
        <v>3</v>
      </c>
      <c r="FE147" s="154">
        <v>4</v>
      </c>
      <c r="FF147" s="154">
        <v>6</v>
      </c>
      <c r="FG147" s="154">
        <v>0</v>
      </c>
      <c r="FH147" s="154">
        <v>0</v>
      </c>
      <c r="FI147" s="154"/>
      <c r="FJ147" s="155">
        <v>0</v>
      </c>
      <c r="FK147" s="154"/>
      <c r="FL147" s="151">
        <v>1</v>
      </c>
      <c r="FM147" s="151">
        <v>2</v>
      </c>
      <c r="FN147" s="151">
        <v>3</v>
      </c>
      <c r="FO147" s="151">
        <v>4</v>
      </c>
      <c r="FP147" s="151">
        <v>7</v>
      </c>
      <c r="FQ147" s="151">
        <v>0</v>
      </c>
      <c r="FR147" s="151">
        <v>0</v>
      </c>
      <c r="FS147" s="151">
        <v>0</v>
      </c>
      <c r="FT147" s="151"/>
      <c r="FU147" s="151">
        <v>0</v>
      </c>
      <c r="FV147" s="151"/>
      <c r="FW147" s="153">
        <v>1</v>
      </c>
      <c r="FX147" s="155" t="s">
        <v>930</v>
      </c>
      <c r="FY147" s="154"/>
      <c r="FZ147" s="151">
        <v>4</v>
      </c>
      <c r="GA147" s="151">
        <v>0</v>
      </c>
      <c r="GB147" s="153">
        <v>1</v>
      </c>
      <c r="GC147" s="154">
        <v>0</v>
      </c>
      <c r="GD147" s="154">
        <v>0</v>
      </c>
      <c r="GE147" s="154">
        <v>0</v>
      </c>
      <c r="GF147" s="155">
        <v>0</v>
      </c>
      <c r="GG147" s="153">
        <v>4</v>
      </c>
      <c r="GH147" s="154">
        <v>0</v>
      </c>
      <c r="GI147" s="154">
        <v>0</v>
      </c>
      <c r="GJ147" s="155" t="s">
        <v>285</v>
      </c>
      <c r="GK147" s="151">
        <v>8</v>
      </c>
      <c r="GL147" s="151">
        <v>8</v>
      </c>
      <c r="GM147" s="151">
        <v>0</v>
      </c>
      <c r="GN147" s="151" t="s">
        <v>285</v>
      </c>
      <c r="GO147" s="153">
        <v>3</v>
      </c>
      <c r="GP147" s="155">
        <v>0</v>
      </c>
      <c r="GQ147" s="151">
        <v>3</v>
      </c>
      <c r="GR147" s="151">
        <v>0</v>
      </c>
      <c r="GS147" s="153">
        <v>3</v>
      </c>
      <c r="GT147" s="154">
        <v>2</v>
      </c>
      <c r="GU147" s="154">
        <v>6</v>
      </c>
      <c r="GV147" s="154">
        <v>8</v>
      </c>
      <c r="GW147" s="154">
        <v>4</v>
      </c>
      <c r="GX147" s="155">
        <v>0</v>
      </c>
      <c r="GY147" s="151" t="s">
        <v>437</v>
      </c>
      <c r="GZ147" s="153">
        <v>2</v>
      </c>
      <c r="HA147" s="154">
        <v>3</v>
      </c>
      <c r="HB147" s="154">
        <v>0</v>
      </c>
      <c r="HC147" s="154">
        <v>0</v>
      </c>
      <c r="HD147" s="155">
        <v>0</v>
      </c>
      <c r="HE147" s="151">
        <v>3</v>
      </c>
      <c r="HF147" s="151">
        <v>20</v>
      </c>
      <c r="HG147" s="151">
        <v>0</v>
      </c>
      <c r="HH147" s="151">
        <v>0</v>
      </c>
      <c r="HI147" s="151">
        <v>0</v>
      </c>
      <c r="HJ147" s="153">
        <v>0</v>
      </c>
      <c r="HK147" s="154">
        <v>1</v>
      </c>
      <c r="HL147" s="154">
        <v>1</v>
      </c>
      <c r="HM147" s="154">
        <v>0</v>
      </c>
      <c r="HN147" s="155">
        <v>0</v>
      </c>
      <c r="HO147" s="151">
        <v>1</v>
      </c>
      <c r="HP147" s="151">
        <v>3</v>
      </c>
      <c r="HQ147" s="151">
        <v>0</v>
      </c>
      <c r="HR147" s="151">
        <v>0</v>
      </c>
      <c r="HS147" s="151">
        <v>0</v>
      </c>
      <c r="HT147" s="151">
        <v>0</v>
      </c>
      <c r="HU147" s="151">
        <v>0</v>
      </c>
      <c r="HV147" s="151">
        <v>0</v>
      </c>
      <c r="HW147" s="156" t="s">
        <v>931</v>
      </c>
      <c r="HX147" s="151" t="s">
        <v>932</v>
      </c>
      <c r="HY147" s="153">
        <v>2</v>
      </c>
      <c r="HZ147" s="155" t="s">
        <v>933</v>
      </c>
    </row>
    <row r="148" spans="1:234" s="18" customFormat="1" x14ac:dyDescent="0.2">
      <c r="A148" s="145">
        <v>75</v>
      </c>
      <c r="B148" s="145"/>
      <c r="C148" s="146" t="s">
        <v>310</v>
      </c>
      <c r="D148" s="145">
        <v>2</v>
      </c>
      <c r="E148" s="145">
        <v>1</v>
      </c>
      <c r="F148" s="145" t="s">
        <v>934</v>
      </c>
      <c r="G148" s="145">
        <v>31</v>
      </c>
      <c r="H148" s="145" t="s">
        <v>935</v>
      </c>
      <c r="I148" s="146">
        <v>1</v>
      </c>
      <c r="J148" s="145"/>
      <c r="K148" s="147">
        <v>2</v>
      </c>
      <c r="L148" s="148">
        <v>1</v>
      </c>
      <c r="M148" s="148">
        <v>3</v>
      </c>
      <c r="N148" s="148">
        <v>5</v>
      </c>
      <c r="O148" s="148">
        <v>11</v>
      </c>
      <c r="P148" s="149">
        <v>6</v>
      </c>
      <c r="Q148" s="145"/>
      <c r="R148" s="145"/>
      <c r="S148" s="145"/>
      <c r="T148" s="147">
        <v>1</v>
      </c>
      <c r="U148" s="148">
        <v>2</v>
      </c>
      <c r="V148" s="149">
        <v>3</v>
      </c>
      <c r="W148" s="145">
        <v>2</v>
      </c>
      <c r="X148" s="145">
        <v>2</v>
      </c>
      <c r="Y148" s="145">
        <v>3</v>
      </c>
      <c r="Z148" s="147">
        <v>3</v>
      </c>
      <c r="AA148" s="148">
        <v>2</v>
      </c>
      <c r="AB148" s="149">
        <v>2</v>
      </c>
      <c r="AC148" s="145">
        <v>4</v>
      </c>
      <c r="AD148" s="145">
        <v>3</v>
      </c>
      <c r="AE148" s="145">
        <v>2</v>
      </c>
      <c r="AF148" s="147">
        <v>4</v>
      </c>
      <c r="AG148" s="148">
        <v>3</v>
      </c>
      <c r="AH148" s="149">
        <v>2</v>
      </c>
      <c r="AI148" s="145">
        <v>3</v>
      </c>
      <c r="AJ148" s="145">
        <v>2</v>
      </c>
      <c r="AK148" s="145">
        <v>2</v>
      </c>
      <c r="AL148" s="147">
        <v>2</v>
      </c>
      <c r="AM148" s="148">
        <v>1</v>
      </c>
      <c r="AN148" s="149">
        <v>1</v>
      </c>
      <c r="AO148" s="145">
        <v>2</v>
      </c>
      <c r="AP148" s="145">
        <v>3</v>
      </c>
      <c r="AQ148" s="145">
        <v>4</v>
      </c>
      <c r="AR148" s="147">
        <v>3</v>
      </c>
      <c r="AS148" s="148">
        <v>3</v>
      </c>
      <c r="AT148" s="149">
        <v>2</v>
      </c>
      <c r="AU148" s="145">
        <v>5</v>
      </c>
      <c r="AV148" s="145">
        <v>4</v>
      </c>
      <c r="AW148" s="145">
        <v>3</v>
      </c>
      <c r="AX148" s="147" t="s">
        <v>936</v>
      </c>
      <c r="AY148" s="148" t="s">
        <v>730</v>
      </c>
      <c r="AZ148" s="149" t="s">
        <v>937</v>
      </c>
      <c r="BA148" s="148"/>
      <c r="BB148" s="145">
        <v>3</v>
      </c>
      <c r="BC148" s="145">
        <v>4</v>
      </c>
      <c r="BD148" s="145">
        <v>5</v>
      </c>
      <c r="BE148" s="145">
        <v>6</v>
      </c>
      <c r="BF148" s="145"/>
      <c r="BG148" s="147">
        <v>8</v>
      </c>
      <c r="BH148" s="148">
        <v>7</v>
      </c>
      <c r="BI148" s="148">
        <v>6</v>
      </c>
      <c r="BJ148" s="149">
        <v>5</v>
      </c>
      <c r="BK148" s="148"/>
      <c r="BL148" s="145">
        <v>2</v>
      </c>
      <c r="BM148" s="145">
        <v>3</v>
      </c>
      <c r="BN148" s="145">
        <v>6</v>
      </c>
      <c r="BO148" s="145">
        <v>6</v>
      </c>
      <c r="BP148" s="145"/>
      <c r="BQ148" s="147">
        <v>1</v>
      </c>
      <c r="BR148" s="148">
        <v>2</v>
      </c>
      <c r="BS148" s="148">
        <v>3</v>
      </c>
      <c r="BT148" s="149">
        <v>3</v>
      </c>
      <c r="BU148" s="148"/>
      <c r="BV148" s="145">
        <v>2</v>
      </c>
      <c r="BW148" s="145">
        <v>3</v>
      </c>
      <c r="BX148" s="145">
        <v>4</v>
      </c>
      <c r="BY148" s="145">
        <v>4</v>
      </c>
      <c r="BZ148" s="145"/>
      <c r="CA148" s="147">
        <v>2</v>
      </c>
      <c r="CB148" s="148">
        <v>3</v>
      </c>
      <c r="CC148" s="148">
        <v>2</v>
      </c>
      <c r="CD148" s="149">
        <v>2</v>
      </c>
      <c r="CE148" s="148"/>
      <c r="CF148" s="145">
        <v>1</v>
      </c>
      <c r="CG148" s="145">
        <v>2</v>
      </c>
      <c r="CH148" s="145">
        <v>4</v>
      </c>
      <c r="CI148" s="145">
        <v>4</v>
      </c>
      <c r="CJ148" s="150" t="s">
        <v>938</v>
      </c>
      <c r="CK148" s="148"/>
      <c r="CL148" s="145">
        <v>5</v>
      </c>
      <c r="CM148" s="145">
        <v>2</v>
      </c>
      <c r="CN148" s="145">
        <v>2</v>
      </c>
      <c r="CO148" s="145">
        <v>3</v>
      </c>
      <c r="CP148" s="145"/>
      <c r="CQ148" s="147">
        <v>2</v>
      </c>
      <c r="CR148" s="148">
        <v>2</v>
      </c>
      <c r="CS148" s="148">
        <v>4</v>
      </c>
      <c r="CT148" s="149">
        <v>4</v>
      </c>
      <c r="CU148" s="148"/>
      <c r="CV148" s="145">
        <v>2</v>
      </c>
      <c r="CW148" s="145">
        <v>2</v>
      </c>
      <c r="CX148" s="145">
        <v>4</v>
      </c>
      <c r="CY148" s="145">
        <v>4</v>
      </c>
      <c r="CZ148" s="145"/>
      <c r="DA148" s="147">
        <v>2</v>
      </c>
      <c r="DB148" s="148">
        <v>2</v>
      </c>
      <c r="DC148" s="148">
        <v>4</v>
      </c>
      <c r="DD148" s="149">
        <v>4</v>
      </c>
      <c r="DE148" s="148"/>
      <c r="DF148" s="145">
        <v>3</v>
      </c>
      <c r="DG148" s="145">
        <v>3</v>
      </c>
      <c r="DH148" s="145">
        <v>3</v>
      </c>
      <c r="DI148" s="145" t="s">
        <v>939</v>
      </c>
      <c r="DJ148" s="145"/>
      <c r="DK148" s="147">
        <v>3</v>
      </c>
      <c r="DL148" s="148">
        <v>3</v>
      </c>
      <c r="DM148" s="148">
        <v>2</v>
      </c>
      <c r="DN148" s="149">
        <v>2</v>
      </c>
      <c r="DO148" s="148"/>
      <c r="DP148" s="145">
        <v>3</v>
      </c>
      <c r="DQ148" s="145">
        <v>2</v>
      </c>
      <c r="DR148" s="145">
        <v>2</v>
      </c>
      <c r="DS148" s="145">
        <v>2</v>
      </c>
      <c r="DT148" s="145"/>
      <c r="DU148" s="147">
        <v>3</v>
      </c>
      <c r="DV148" s="148">
        <v>3</v>
      </c>
      <c r="DW148" s="149">
        <v>3</v>
      </c>
      <c r="DX148" s="145" t="s">
        <v>940</v>
      </c>
      <c r="DY148" s="150" t="s">
        <v>941</v>
      </c>
      <c r="DZ148" s="148"/>
      <c r="EA148" s="145">
        <v>2</v>
      </c>
      <c r="EB148" s="145">
        <v>4</v>
      </c>
      <c r="EC148" s="145">
        <v>5</v>
      </c>
      <c r="ED148" s="145"/>
      <c r="EE148" s="145">
        <v>0</v>
      </c>
      <c r="EF148" s="145"/>
      <c r="EG148" s="147">
        <v>4</v>
      </c>
      <c r="EH148" s="148">
        <v>5</v>
      </c>
      <c r="EI148" s="148">
        <v>2</v>
      </c>
      <c r="EJ148" s="148"/>
      <c r="EK148" s="149">
        <v>0</v>
      </c>
      <c r="EL148" s="148"/>
      <c r="EM148" s="145">
        <v>5</v>
      </c>
      <c r="EN148" s="145">
        <v>7</v>
      </c>
      <c r="EO148" s="145">
        <v>1</v>
      </c>
      <c r="EP148" s="145"/>
      <c r="EQ148" s="145">
        <v>0</v>
      </c>
      <c r="ER148" s="145"/>
      <c r="ES148" s="147">
        <v>7</v>
      </c>
      <c r="ET148" s="148">
        <v>5</v>
      </c>
      <c r="EU148" s="148">
        <v>9</v>
      </c>
      <c r="EV148" s="148"/>
      <c r="EW148" s="149">
        <v>0</v>
      </c>
      <c r="EX148" s="148"/>
      <c r="EY148" s="145">
        <v>3</v>
      </c>
      <c r="EZ148" s="145">
        <v>0</v>
      </c>
      <c r="FA148" s="145"/>
      <c r="FB148" s="147">
        <v>1</v>
      </c>
      <c r="FC148" s="148">
        <v>2</v>
      </c>
      <c r="FD148" s="148">
        <v>4</v>
      </c>
      <c r="FE148" s="148">
        <v>0</v>
      </c>
      <c r="FF148" s="148">
        <v>0</v>
      </c>
      <c r="FG148" s="148">
        <v>0</v>
      </c>
      <c r="FH148" s="148">
        <v>0</v>
      </c>
      <c r="FI148" s="148"/>
      <c r="FJ148" s="149">
        <v>0</v>
      </c>
      <c r="FK148" s="148"/>
      <c r="FL148" s="145">
        <v>1</v>
      </c>
      <c r="FM148" s="145">
        <v>2</v>
      </c>
      <c r="FN148" s="145">
        <v>0</v>
      </c>
      <c r="FO148" s="145">
        <v>0</v>
      </c>
      <c r="FP148" s="145">
        <v>0</v>
      </c>
      <c r="FQ148" s="145">
        <v>0</v>
      </c>
      <c r="FR148" s="145">
        <v>0</v>
      </c>
      <c r="FS148" s="145">
        <v>0</v>
      </c>
      <c r="FT148" s="145"/>
      <c r="FU148" s="145">
        <v>0</v>
      </c>
      <c r="FV148" s="145"/>
      <c r="FW148" s="147">
        <v>2</v>
      </c>
      <c r="FX148" s="149">
        <v>0</v>
      </c>
      <c r="FY148" s="148"/>
      <c r="FZ148" s="145">
        <v>5</v>
      </c>
      <c r="GA148" s="145">
        <v>0</v>
      </c>
      <c r="GB148" s="147">
        <v>1</v>
      </c>
      <c r="GC148" s="148">
        <v>0</v>
      </c>
      <c r="GD148" s="148">
        <v>0</v>
      </c>
      <c r="GE148" s="148">
        <v>0</v>
      </c>
      <c r="GF148" s="149">
        <v>0</v>
      </c>
      <c r="GG148" s="147">
        <v>6</v>
      </c>
      <c r="GH148" s="148">
        <v>0</v>
      </c>
      <c r="GI148" s="148">
        <v>0</v>
      </c>
      <c r="GJ148" s="149" t="s">
        <v>265</v>
      </c>
      <c r="GK148" s="145">
        <v>10</v>
      </c>
      <c r="GL148" s="145">
        <v>0</v>
      </c>
      <c r="GM148" s="145">
        <v>0</v>
      </c>
      <c r="GN148" s="145" t="s">
        <v>265</v>
      </c>
      <c r="GO148" s="147">
        <v>1</v>
      </c>
      <c r="GP148" s="149">
        <v>0</v>
      </c>
      <c r="GQ148" s="145">
        <v>2</v>
      </c>
      <c r="GR148" s="145">
        <v>0</v>
      </c>
      <c r="GS148" s="147">
        <v>2</v>
      </c>
      <c r="GT148" s="148">
        <v>3</v>
      </c>
      <c r="GU148" s="148">
        <v>4</v>
      </c>
      <c r="GV148" s="148">
        <v>7</v>
      </c>
      <c r="GW148" s="148">
        <v>8</v>
      </c>
      <c r="GX148" s="149">
        <v>0</v>
      </c>
      <c r="GY148" s="145" t="s">
        <v>942</v>
      </c>
      <c r="GZ148" s="147">
        <v>3</v>
      </c>
      <c r="HA148" s="148">
        <v>2</v>
      </c>
      <c r="HB148" s="148">
        <v>0</v>
      </c>
      <c r="HC148" s="148">
        <v>0</v>
      </c>
      <c r="HD148" s="149">
        <v>0</v>
      </c>
      <c r="HE148" s="145">
        <v>0</v>
      </c>
      <c r="HF148" s="145">
        <v>0</v>
      </c>
      <c r="HG148" s="145">
        <v>0</v>
      </c>
      <c r="HH148" s="145">
        <v>0</v>
      </c>
      <c r="HI148" s="145">
        <v>0</v>
      </c>
      <c r="HJ148" s="147">
        <v>0</v>
      </c>
      <c r="HK148" s="148">
        <v>0</v>
      </c>
      <c r="HL148" s="148">
        <v>0</v>
      </c>
      <c r="HM148" s="148">
        <v>0</v>
      </c>
      <c r="HN148" s="149">
        <v>0</v>
      </c>
      <c r="HO148" s="145">
        <v>1</v>
      </c>
      <c r="HP148" s="145">
        <v>2</v>
      </c>
      <c r="HQ148" s="145">
        <v>3</v>
      </c>
      <c r="HR148" s="145">
        <v>7</v>
      </c>
      <c r="HS148" s="145">
        <v>0</v>
      </c>
      <c r="HT148" s="145">
        <v>0</v>
      </c>
      <c r="HU148" s="145">
        <v>0</v>
      </c>
      <c r="HV148" s="145">
        <v>0</v>
      </c>
      <c r="HW148" s="150">
        <v>0</v>
      </c>
      <c r="HX148" s="145" t="s">
        <v>859</v>
      </c>
      <c r="HY148" s="147">
        <v>2</v>
      </c>
      <c r="HZ148" s="149" t="s">
        <v>943</v>
      </c>
    </row>
    <row r="149" spans="1:234" x14ac:dyDescent="0.2">
      <c r="A149" s="151">
        <v>76</v>
      </c>
      <c r="B149" s="145"/>
      <c r="C149" s="146" t="s">
        <v>615</v>
      </c>
      <c r="D149" s="145">
        <v>3</v>
      </c>
      <c r="E149" s="145">
        <v>1</v>
      </c>
      <c r="F149" s="145" t="s">
        <v>934</v>
      </c>
      <c r="G149" s="145">
        <v>31</v>
      </c>
      <c r="H149" s="145" t="s">
        <v>944</v>
      </c>
      <c r="I149" s="146">
        <v>3</v>
      </c>
      <c r="J149" s="145"/>
      <c r="K149" s="147">
        <v>1</v>
      </c>
      <c r="L149" s="148">
        <v>2</v>
      </c>
      <c r="M149" s="148">
        <v>3</v>
      </c>
      <c r="N149" s="148">
        <v>11</v>
      </c>
      <c r="O149" s="148">
        <v>5</v>
      </c>
      <c r="P149" s="149">
        <v>6</v>
      </c>
      <c r="Q149" s="145"/>
      <c r="R149" s="145"/>
      <c r="S149" s="145"/>
      <c r="T149" s="147">
        <v>1</v>
      </c>
      <c r="U149" s="148">
        <v>2</v>
      </c>
      <c r="V149" s="149">
        <v>3</v>
      </c>
      <c r="W149" s="145">
        <v>1</v>
      </c>
      <c r="X149" s="145">
        <v>2</v>
      </c>
      <c r="Y149" s="145">
        <v>3</v>
      </c>
      <c r="Z149" s="147">
        <v>2</v>
      </c>
      <c r="AA149" s="148">
        <v>2</v>
      </c>
      <c r="AB149" s="149">
        <v>3</v>
      </c>
      <c r="AC149" s="145">
        <v>4</v>
      </c>
      <c r="AD149" s="145">
        <v>3</v>
      </c>
      <c r="AE149" s="145">
        <v>2</v>
      </c>
      <c r="AF149" s="147">
        <v>4</v>
      </c>
      <c r="AG149" s="148">
        <v>3</v>
      </c>
      <c r="AH149" s="149">
        <v>2</v>
      </c>
      <c r="AI149" s="145">
        <v>3</v>
      </c>
      <c r="AJ149" s="145">
        <v>2</v>
      </c>
      <c r="AK149" s="145">
        <v>1</v>
      </c>
      <c r="AL149" s="147">
        <v>1</v>
      </c>
      <c r="AM149" s="148">
        <v>1</v>
      </c>
      <c r="AN149" s="149">
        <v>1</v>
      </c>
      <c r="AO149" s="145">
        <v>2</v>
      </c>
      <c r="AP149" s="145">
        <v>3</v>
      </c>
      <c r="AQ149" s="145">
        <v>4</v>
      </c>
      <c r="AR149" s="147">
        <v>3</v>
      </c>
      <c r="AS149" s="148">
        <v>3</v>
      </c>
      <c r="AT149" s="149">
        <v>2</v>
      </c>
      <c r="AU149" s="145">
        <v>4</v>
      </c>
      <c r="AV149" s="145">
        <v>3</v>
      </c>
      <c r="AW149" s="145">
        <v>3</v>
      </c>
      <c r="AX149" s="147" t="s">
        <v>945</v>
      </c>
      <c r="AY149" s="147" t="s">
        <v>946</v>
      </c>
      <c r="AZ149" s="147" t="s">
        <v>946</v>
      </c>
      <c r="BA149" s="148"/>
      <c r="BB149" s="145">
        <v>2</v>
      </c>
      <c r="BC149" s="145">
        <v>5</v>
      </c>
      <c r="BD149" s="145">
        <v>6</v>
      </c>
      <c r="BE149" s="145">
        <v>6</v>
      </c>
      <c r="BF149" s="145"/>
      <c r="BG149" s="147">
        <v>9</v>
      </c>
      <c r="BH149" s="148">
        <v>8</v>
      </c>
      <c r="BI149" s="148">
        <v>7</v>
      </c>
      <c r="BJ149" s="149">
        <v>6</v>
      </c>
      <c r="BK149" s="148"/>
      <c r="BL149" s="145">
        <v>2</v>
      </c>
      <c r="BM149" s="145">
        <v>3</v>
      </c>
      <c r="BN149" s="145">
        <v>6</v>
      </c>
      <c r="BO149" s="145">
        <v>6</v>
      </c>
      <c r="BP149" s="145"/>
      <c r="BQ149" s="147">
        <v>1</v>
      </c>
      <c r="BR149" s="148">
        <v>2</v>
      </c>
      <c r="BS149" s="148">
        <v>3</v>
      </c>
      <c r="BT149" s="149">
        <v>3</v>
      </c>
      <c r="BU149" s="148"/>
      <c r="BV149" s="145">
        <v>2</v>
      </c>
      <c r="BW149" s="145">
        <v>3</v>
      </c>
      <c r="BX149" s="145">
        <v>4</v>
      </c>
      <c r="BY149" s="145">
        <v>4</v>
      </c>
      <c r="BZ149" s="145"/>
      <c r="CA149" s="147">
        <v>2</v>
      </c>
      <c r="CB149" s="148">
        <v>3</v>
      </c>
      <c r="CC149" s="148">
        <v>2</v>
      </c>
      <c r="CD149" s="149">
        <v>2</v>
      </c>
      <c r="CE149" s="148"/>
      <c r="CF149" s="145">
        <v>2</v>
      </c>
      <c r="CG149" s="145">
        <v>3</v>
      </c>
      <c r="CH149" s="145">
        <v>4</v>
      </c>
      <c r="CI149" s="145">
        <v>4</v>
      </c>
      <c r="CJ149" s="150" t="s">
        <v>947</v>
      </c>
      <c r="CK149" s="148"/>
      <c r="CL149" s="145">
        <v>5</v>
      </c>
      <c r="CM149" s="145">
        <v>2</v>
      </c>
      <c r="CN149" s="145">
        <v>2</v>
      </c>
      <c r="CO149" s="145">
        <v>3</v>
      </c>
      <c r="CP149" s="145"/>
      <c r="CQ149" s="147">
        <v>2</v>
      </c>
      <c r="CR149" s="148">
        <v>2</v>
      </c>
      <c r="CS149" s="148">
        <v>4</v>
      </c>
      <c r="CT149" s="149">
        <v>4</v>
      </c>
      <c r="CU149" s="148"/>
      <c r="CV149" s="145">
        <v>2</v>
      </c>
      <c r="CW149" s="145">
        <v>2</v>
      </c>
      <c r="CX149" s="145">
        <v>4</v>
      </c>
      <c r="CY149" s="145">
        <v>4</v>
      </c>
      <c r="CZ149" s="145"/>
      <c r="DA149" s="147">
        <v>2</v>
      </c>
      <c r="DB149" s="148">
        <v>2</v>
      </c>
      <c r="DC149" s="148">
        <v>4</v>
      </c>
      <c r="DD149" s="149">
        <v>4</v>
      </c>
      <c r="DE149" s="148"/>
      <c r="DF149" s="145">
        <v>2</v>
      </c>
      <c r="DG149" s="145">
        <v>2</v>
      </c>
      <c r="DH149" s="145">
        <v>2</v>
      </c>
      <c r="DI149" s="145">
        <v>2</v>
      </c>
      <c r="DJ149" s="145"/>
      <c r="DK149" s="147">
        <v>3</v>
      </c>
      <c r="DL149" s="148">
        <v>2</v>
      </c>
      <c r="DM149" s="148">
        <v>2</v>
      </c>
      <c r="DN149" s="149">
        <v>2</v>
      </c>
      <c r="DO149" s="148"/>
      <c r="DP149" s="145">
        <v>2</v>
      </c>
      <c r="DQ149" s="145">
        <v>2</v>
      </c>
      <c r="DR149" s="145">
        <v>2</v>
      </c>
      <c r="DS149" s="145">
        <v>2</v>
      </c>
      <c r="DT149" s="145"/>
      <c r="DU149" s="147">
        <v>3</v>
      </c>
      <c r="DV149" s="148">
        <v>3</v>
      </c>
      <c r="DW149" s="149">
        <v>3</v>
      </c>
      <c r="DX149" s="145" t="s">
        <v>948</v>
      </c>
      <c r="DY149" s="150" t="s">
        <v>949</v>
      </c>
      <c r="DZ149" s="148"/>
      <c r="EA149" s="145">
        <v>4</v>
      </c>
      <c r="EB149" s="145">
        <v>5</v>
      </c>
      <c r="EC149" s="145">
        <v>2</v>
      </c>
      <c r="ED149" s="145"/>
      <c r="EE149" s="145">
        <v>0</v>
      </c>
      <c r="EF149" s="145"/>
      <c r="EG149" s="148">
        <v>4</v>
      </c>
      <c r="EH149" s="148">
        <v>5</v>
      </c>
      <c r="EI149" s="148">
        <v>2</v>
      </c>
      <c r="EJ149" s="148"/>
      <c r="EK149" s="148">
        <v>0</v>
      </c>
      <c r="EL149" s="148"/>
      <c r="EM149" s="145">
        <v>5</v>
      </c>
      <c r="EN149" s="145">
        <v>7</v>
      </c>
      <c r="EO149" s="145">
        <v>1</v>
      </c>
      <c r="EP149" s="145"/>
      <c r="EQ149" s="145">
        <v>0</v>
      </c>
      <c r="ER149" s="145"/>
      <c r="ES149" s="148">
        <v>7</v>
      </c>
      <c r="ET149" s="148">
        <v>5</v>
      </c>
      <c r="EU149" s="148">
        <v>1</v>
      </c>
      <c r="EV149" s="148"/>
      <c r="EW149" s="148">
        <v>0</v>
      </c>
      <c r="EX149" s="148"/>
      <c r="EY149" s="145">
        <v>3</v>
      </c>
      <c r="EZ149" s="145">
        <v>0</v>
      </c>
      <c r="FA149" s="145"/>
      <c r="FB149" s="147">
        <v>1</v>
      </c>
      <c r="FC149" s="148">
        <v>2</v>
      </c>
      <c r="FD149" s="148">
        <v>3</v>
      </c>
      <c r="FE149" s="148">
        <v>4</v>
      </c>
      <c r="FF149" s="148">
        <v>5</v>
      </c>
      <c r="FG149" s="148">
        <v>0</v>
      </c>
      <c r="FH149" s="148">
        <v>0</v>
      </c>
      <c r="FI149" s="148"/>
      <c r="FJ149" s="149">
        <v>0</v>
      </c>
      <c r="FK149" s="148"/>
      <c r="FL149" s="145">
        <v>1</v>
      </c>
      <c r="FM149" s="145">
        <v>2</v>
      </c>
      <c r="FN149" s="145">
        <v>7</v>
      </c>
      <c r="FO149" s="145">
        <v>0</v>
      </c>
      <c r="FP149" s="145">
        <v>0</v>
      </c>
      <c r="FQ149" s="145">
        <v>0</v>
      </c>
      <c r="FR149" s="145">
        <v>0</v>
      </c>
      <c r="FS149" s="145">
        <v>0</v>
      </c>
      <c r="FT149" s="145"/>
      <c r="FU149" s="145">
        <v>0</v>
      </c>
      <c r="FV149" s="145"/>
      <c r="FW149" s="147">
        <v>2</v>
      </c>
      <c r="FX149" s="149">
        <v>0</v>
      </c>
      <c r="FY149" s="148"/>
      <c r="FZ149" s="145">
        <v>5</v>
      </c>
      <c r="GA149" s="145">
        <v>0</v>
      </c>
      <c r="GB149" s="147">
        <v>1</v>
      </c>
      <c r="GC149" s="148">
        <v>0</v>
      </c>
      <c r="GD149" s="148">
        <v>0</v>
      </c>
      <c r="GE149" s="148">
        <v>0</v>
      </c>
      <c r="GF149" s="149">
        <v>0</v>
      </c>
      <c r="GG149" s="147">
        <v>4</v>
      </c>
      <c r="GH149" s="148">
        <v>12</v>
      </c>
      <c r="GI149" s="148">
        <v>0</v>
      </c>
      <c r="GJ149" s="149" t="s">
        <v>265</v>
      </c>
      <c r="GK149" s="145">
        <v>10</v>
      </c>
      <c r="GL149" s="145">
        <v>15</v>
      </c>
      <c r="GM149" s="145">
        <v>0</v>
      </c>
      <c r="GN149" s="145" t="s">
        <v>265</v>
      </c>
      <c r="GO149" s="147">
        <v>1</v>
      </c>
      <c r="GP149" s="149">
        <v>0</v>
      </c>
      <c r="GQ149" s="145">
        <v>2</v>
      </c>
      <c r="GR149" s="145">
        <v>0</v>
      </c>
      <c r="GS149" s="147">
        <v>2</v>
      </c>
      <c r="GT149" s="148">
        <v>3</v>
      </c>
      <c r="GU149" s="148">
        <v>4</v>
      </c>
      <c r="GV149" s="148">
        <v>7</v>
      </c>
      <c r="GW149" s="148">
        <v>8</v>
      </c>
      <c r="GX149" s="149">
        <v>0</v>
      </c>
      <c r="GY149" s="145" t="s">
        <v>942</v>
      </c>
      <c r="GZ149" s="147">
        <v>3</v>
      </c>
      <c r="HA149" s="148">
        <v>2</v>
      </c>
      <c r="HB149" s="148">
        <v>0</v>
      </c>
      <c r="HC149" s="148">
        <v>0</v>
      </c>
      <c r="HD149" s="149">
        <v>0</v>
      </c>
      <c r="HE149" s="145">
        <v>0</v>
      </c>
      <c r="HF149" s="145">
        <v>0</v>
      </c>
      <c r="HG149" s="145">
        <v>0</v>
      </c>
      <c r="HH149" s="145">
        <v>0</v>
      </c>
      <c r="HI149" s="145">
        <v>0</v>
      </c>
      <c r="HJ149" s="147">
        <v>0</v>
      </c>
      <c r="HK149" s="148">
        <v>0</v>
      </c>
      <c r="HL149" s="148">
        <v>0</v>
      </c>
      <c r="HM149" s="148">
        <v>0</v>
      </c>
      <c r="HN149" s="149">
        <v>0</v>
      </c>
      <c r="HO149" s="145">
        <v>1</v>
      </c>
      <c r="HP149" s="145">
        <v>2</v>
      </c>
      <c r="HQ149" s="145">
        <v>3</v>
      </c>
      <c r="HR149" s="145">
        <v>7</v>
      </c>
      <c r="HS149" s="145">
        <v>0</v>
      </c>
      <c r="HT149" s="145">
        <v>0</v>
      </c>
      <c r="HU149" s="145">
        <v>0</v>
      </c>
      <c r="HV149" s="145">
        <v>0</v>
      </c>
      <c r="HW149" s="150">
        <v>0</v>
      </c>
      <c r="HX149" s="145" t="s">
        <v>950</v>
      </c>
      <c r="HY149" s="147">
        <v>5</v>
      </c>
      <c r="HZ149" s="149" t="s">
        <v>951</v>
      </c>
    </row>
    <row r="150" spans="1:234" s="18" customFormat="1" x14ac:dyDescent="0.2">
      <c r="A150" s="145">
        <v>77</v>
      </c>
      <c r="B150" s="151"/>
      <c r="C150" s="146" t="s">
        <v>310</v>
      </c>
      <c r="D150" s="151">
        <v>4</v>
      </c>
      <c r="E150" s="151">
        <v>2</v>
      </c>
      <c r="F150" s="145" t="s">
        <v>952</v>
      </c>
      <c r="G150" s="151">
        <v>31</v>
      </c>
      <c r="H150" s="151" t="s">
        <v>935</v>
      </c>
      <c r="I150" s="152">
        <v>3</v>
      </c>
      <c r="J150" s="151"/>
      <c r="K150" s="153">
        <v>2</v>
      </c>
      <c r="L150" s="154">
        <v>1</v>
      </c>
      <c r="M150" s="154">
        <v>3</v>
      </c>
      <c r="N150" s="154">
        <v>5</v>
      </c>
      <c r="O150" s="154">
        <v>11</v>
      </c>
      <c r="P150" s="155">
        <v>6</v>
      </c>
      <c r="Q150" s="151"/>
      <c r="R150" s="151"/>
      <c r="S150" s="151"/>
      <c r="T150" s="153">
        <v>1</v>
      </c>
      <c r="U150" s="154">
        <v>1</v>
      </c>
      <c r="V150" s="155">
        <v>3</v>
      </c>
      <c r="W150" s="151">
        <v>1</v>
      </c>
      <c r="X150" s="151">
        <v>2</v>
      </c>
      <c r="Y150" s="151">
        <v>3</v>
      </c>
      <c r="Z150" s="153">
        <v>3</v>
      </c>
      <c r="AA150" s="154">
        <v>2</v>
      </c>
      <c r="AB150" s="155">
        <v>2</v>
      </c>
      <c r="AC150" s="151">
        <v>4</v>
      </c>
      <c r="AD150" s="151">
        <v>3</v>
      </c>
      <c r="AE150" s="151">
        <v>2</v>
      </c>
      <c r="AF150" s="153">
        <v>4</v>
      </c>
      <c r="AG150" s="154">
        <v>3</v>
      </c>
      <c r="AH150" s="155">
        <v>3</v>
      </c>
      <c r="AI150" s="151">
        <v>3</v>
      </c>
      <c r="AJ150" s="151">
        <v>2</v>
      </c>
      <c r="AK150" s="151">
        <v>2</v>
      </c>
      <c r="AL150" s="153">
        <v>2</v>
      </c>
      <c r="AM150" s="154">
        <v>2</v>
      </c>
      <c r="AN150" s="155">
        <v>1</v>
      </c>
      <c r="AO150" s="151">
        <v>2</v>
      </c>
      <c r="AP150" s="151">
        <v>3</v>
      </c>
      <c r="AQ150" s="151">
        <v>4</v>
      </c>
      <c r="AR150" s="153">
        <v>2</v>
      </c>
      <c r="AS150" s="154">
        <v>2</v>
      </c>
      <c r="AT150" s="155">
        <v>2</v>
      </c>
      <c r="AU150" s="151">
        <v>4</v>
      </c>
      <c r="AV150" s="151">
        <v>4</v>
      </c>
      <c r="AW150" s="151">
        <v>3</v>
      </c>
      <c r="AX150" s="153">
        <v>0</v>
      </c>
      <c r="AY150" s="154">
        <v>0</v>
      </c>
      <c r="AZ150" s="155">
        <v>0</v>
      </c>
      <c r="BA150" s="154"/>
      <c r="BB150" s="151">
        <v>4</v>
      </c>
      <c r="BC150" s="151">
        <v>4</v>
      </c>
      <c r="BD150" s="151">
        <v>5</v>
      </c>
      <c r="BE150" s="151">
        <v>6</v>
      </c>
      <c r="BF150" s="145"/>
      <c r="BG150" s="153">
        <v>8</v>
      </c>
      <c r="BH150" s="154">
        <v>7</v>
      </c>
      <c r="BI150" s="154">
        <v>6</v>
      </c>
      <c r="BJ150" s="155">
        <v>5</v>
      </c>
      <c r="BK150" s="154"/>
      <c r="BL150" s="151">
        <v>3</v>
      </c>
      <c r="BM150" s="151">
        <v>4</v>
      </c>
      <c r="BN150" s="151">
        <v>6</v>
      </c>
      <c r="BO150" s="151">
        <v>7</v>
      </c>
      <c r="BP150" s="151"/>
      <c r="BQ150" s="153">
        <v>2</v>
      </c>
      <c r="BR150" s="154">
        <v>3</v>
      </c>
      <c r="BS150" s="154">
        <v>3</v>
      </c>
      <c r="BT150" s="155">
        <v>4</v>
      </c>
      <c r="BU150" s="154"/>
      <c r="BV150" s="151">
        <v>2</v>
      </c>
      <c r="BW150" s="151">
        <v>3</v>
      </c>
      <c r="BX150" s="151">
        <v>4</v>
      </c>
      <c r="BY150" s="151">
        <v>5</v>
      </c>
      <c r="BZ150" s="151"/>
      <c r="CA150" s="153">
        <v>2</v>
      </c>
      <c r="CB150" s="154">
        <v>3</v>
      </c>
      <c r="CC150" s="154">
        <v>2</v>
      </c>
      <c r="CD150" s="155">
        <v>2</v>
      </c>
      <c r="CE150" s="154"/>
      <c r="CF150" s="151">
        <v>1</v>
      </c>
      <c r="CG150" s="151">
        <v>2</v>
      </c>
      <c r="CH150" s="151">
        <v>4</v>
      </c>
      <c r="CI150" s="151">
        <v>4</v>
      </c>
      <c r="CJ150" s="156">
        <v>0</v>
      </c>
      <c r="CK150" s="154"/>
      <c r="CL150" s="151">
        <v>5</v>
      </c>
      <c r="CM150" s="151">
        <v>2</v>
      </c>
      <c r="CN150" s="151">
        <v>2</v>
      </c>
      <c r="CO150" s="151">
        <v>3</v>
      </c>
      <c r="CP150" s="151"/>
      <c r="CQ150" s="153">
        <v>2</v>
      </c>
      <c r="CR150" s="154">
        <v>2</v>
      </c>
      <c r="CS150" s="154">
        <v>4</v>
      </c>
      <c r="CT150" s="155">
        <v>4</v>
      </c>
      <c r="CU150" s="154"/>
      <c r="CV150" s="151">
        <v>2</v>
      </c>
      <c r="CW150" s="151">
        <v>2</v>
      </c>
      <c r="CX150" s="151">
        <v>4</v>
      </c>
      <c r="CY150" s="151">
        <v>4</v>
      </c>
      <c r="CZ150" s="145"/>
      <c r="DA150" s="153">
        <v>2</v>
      </c>
      <c r="DB150" s="154">
        <v>2</v>
      </c>
      <c r="DC150" s="154">
        <v>4</v>
      </c>
      <c r="DD150" s="155">
        <v>4</v>
      </c>
      <c r="DE150" s="154"/>
      <c r="DF150" s="151">
        <v>3</v>
      </c>
      <c r="DG150" s="151">
        <v>3</v>
      </c>
      <c r="DH150" s="151">
        <v>3</v>
      </c>
      <c r="DI150" s="151" t="s">
        <v>939</v>
      </c>
      <c r="DJ150" s="151"/>
      <c r="DK150" s="153">
        <v>3</v>
      </c>
      <c r="DL150" s="154">
        <v>3</v>
      </c>
      <c r="DM150" s="154">
        <v>2</v>
      </c>
      <c r="DN150" s="155">
        <v>2</v>
      </c>
      <c r="DO150" s="154"/>
      <c r="DP150" s="151">
        <v>3</v>
      </c>
      <c r="DQ150" s="151">
        <v>2</v>
      </c>
      <c r="DR150" s="151">
        <v>2</v>
      </c>
      <c r="DS150" s="151">
        <v>2</v>
      </c>
      <c r="DT150" s="151"/>
      <c r="DU150" s="153">
        <v>3</v>
      </c>
      <c r="DV150" s="154">
        <v>3</v>
      </c>
      <c r="DW150" s="155">
        <v>3</v>
      </c>
      <c r="DX150" s="151">
        <v>0</v>
      </c>
      <c r="DY150" s="156">
        <v>0</v>
      </c>
      <c r="DZ150" s="154"/>
      <c r="EA150" s="151">
        <v>2</v>
      </c>
      <c r="EB150" s="151">
        <v>4</v>
      </c>
      <c r="EC150" s="151">
        <v>5</v>
      </c>
      <c r="ED150" s="151"/>
      <c r="EE150" s="151">
        <v>0</v>
      </c>
      <c r="EF150" s="151"/>
      <c r="EG150" s="153">
        <v>4</v>
      </c>
      <c r="EH150" s="154">
        <v>5</v>
      </c>
      <c r="EI150" s="154">
        <v>2</v>
      </c>
      <c r="EJ150" s="148"/>
      <c r="EK150" s="155">
        <v>0</v>
      </c>
      <c r="EL150" s="154"/>
      <c r="EM150" s="151">
        <v>5</v>
      </c>
      <c r="EN150" s="151">
        <v>7</v>
      </c>
      <c r="EO150" s="151">
        <v>1</v>
      </c>
      <c r="EP150" s="145"/>
      <c r="EQ150" s="151">
        <v>0</v>
      </c>
      <c r="ER150" s="151"/>
      <c r="ES150" s="153">
        <v>7</v>
      </c>
      <c r="ET150" s="154">
        <v>5</v>
      </c>
      <c r="EU150" s="154">
        <v>9</v>
      </c>
      <c r="EV150" s="148"/>
      <c r="EW150" s="155">
        <v>0</v>
      </c>
      <c r="EX150" s="154"/>
      <c r="EY150" s="151">
        <v>3</v>
      </c>
      <c r="EZ150" s="151">
        <v>0</v>
      </c>
      <c r="FA150" s="151"/>
      <c r="FB150" s="153">
        <v>1</v>
      </c>
      <c r="FC150" s="154">
        <v>2</v>
      </c>
      <c r="FD150" s="154">
        <v>4</v>
      </c>
      <c r="FE150" s="154">
        <v>0</v>
      </c>
      <c r="FF150" s="154">
        <v>0</v>
      </c>
      <c r="FG150" s="154">
        <v>0</v>
      </c>
      <c r="FH150" s="154">
        <v>0</v>
      </c>
      <c r="FI150" s="154"/>
      <c r="FJ150" s="155">
        <v>0</v>
      </c>
      <c r="FK150" s="154"/>
      <c r="FL150" s="151">
        <v>1</v>
      </c>
      <c r="FM150" s="151">
        <v>2</v>
      </c>
      <c r="FN150" s="151">
        <v>0</v>
      </c>
      <c r="FO150" s="151">
        <v>0</v>
      </c>
      <c r="FP150" s="151">
        <v>0</v>
      </c>
      <c r="FQ150" s="151">
        <v>0</v>
      </c>
      <c r="FR150" s="151">
        <v>0</v>
      </c>
      <c r="FS150" s="151">
        <v>0</v>
      </c>
      <c r="FT150" s="151"/>
      <c r="FU150" s="151">
        <v>0</v>
      </c>
      <c r="FV150" s="151"/>
      <c r="FW150" s="153">
        <v>2</v>
      </c>
      <c r="FX150" s="155">
        <v>0</v>
      </c>
      <c r="FY150" s="154"/>
      <c r="FZ150" s="151">
        <v>5</v>
      </c>
      <c r="GA150" s="151">
        <v>0</v>
      </c>
      <c r="GB150" s="153">
        <v>1</v>
      </c>
      <c r="GC150" s="154">
        <v>0</v>
      </c>
      <c r="GD150" s="154">
        <v>0</v>
      </c>
      <c r="GE150" s="154">
        <v>0</v>
      </c>
      <c r="GF150" s="155">
        <v>0</v>
      </c>
      <c r="GG150" s="153">
        <v>5</v>
      </c>
      <c r="GH150" s="154">
        <v>0</v>
      </c>
      <c r="GI150" s="154">
        <v>0</v>
      </c>
      <c r="GJ150" s="155" t="s">
        <v>265</v>
      </c>
      <c r="GK150" s="151">
        <v>10</v>
      </c>
      <c r="GL150" s="151">
        <v>0</v>
      </c>
      <c r="GM150" s="151">
        <v>0</v>
      </c>
      <c r="GN150" s="151" t="s">
        <v>265</v>
      </c>
      <c r="GO150" s="153">
        <v>1</v>
      </c>
      <c r="GP150" s="155">
        <v>0</v>
      </c>
      <c r="GQ150" s="151">
        <v>2</v>
      </c>
      <c r="GR150" s="151">
        <v>0</v>
      </c>
      <c r="GS150" s="153">
        <v>2</v>
      </c>
      <c r="GT150" s="154">
        <v>3</v>
      </c>
      <c r="GU150" s="154">
        <v>4</v>
      </c>
      <c r="GV150" s="154">
        <v>7</v>
      </c>
      <c r="GW150" s="154">
        <v>8</v>
      </c>
      <c r="GX150" s="155">
        <v>0</v>
      </c>
      <c r="GY150" s="151" t="s">
        <v>942</v>
      </c>
      <c r="GZ150" s="153">
        <v>3</v>
      </c>
      <c r="HA150" s="154">
        <v>2</v>
      </c>
      <c r="HB150" s="154">
        <v>0</v>
      </c>
      <c r="HC150" s="154">
        <v>0</v>
      </c>
      <c r="HD150" s="155">
        <v>0</v>
      </c>
      <c r="HE150" s="151">
        <v>0</v>
      </c>
      <c r="HF150" s="151">
        <v>0</v>
      </c>
      <c r="HG150" s="151">
        <v>0</v>
      </c>
      <c r="HH150" s="151">
        <v>0</v>
      </c>
      <c r="HI150" s="151">
        <v>0</v>
      </c>
      <c r="HJ150" s="153">
        <v>0</v>
      </c>
      <c r="HK150" s="154">
        <v>0</v>
      </c>
      <c r="HL150" s="154">
        <v>0</v>
      </c>
      <c r="HM150" s="154">
        <v>0</v>
      </c>
      <c r="HN150" s="155">
        <v>0</v>
      </c>
      <c r="HO150" s="151">
        <v>1</v>
      </c>
      <c r="HP150" s="151">
        <v>2</v>
      </c>
      <c r="HQ150" s="151">
        <v>0</v>
      </c>
      <c r="HR150" s="151">
        <v>0</v>
      </c>
      <c r="HS150" s="151">
        <v>0</v>
      </c>
      <c r="HT150" s="151">
        <v>0</v>
      </c>
      <c r="HU150" s="151">
        <v>0</v>
      </c>
      <c r="HV150" s="151">
        <v>0</v>
      </c>
      <c r="HW150" s="156">
        <v>0</v>
      </c>
      <c r="HX150" s="151">
        <v>0</v>
      </c>
      <c r="HY150" s="161">
        <v>0</v>
      </c>
      <c r="HZ150" s="162">
        <v>0</v>
      </c>
    </row>
    <row r="151" spans="1:234" x14ac:dyDescent="0.2">
      <c r="A151" s="151">
        <v>78</v>
      </c>
      <c r="B151" s="151"/>
      <c r="C151" s="146" t="s">
        <v>310</v>
      </c>
      <c r="D151" s="151">
        <v>4</v>
      </c>
      <c r="E151" s="151">
        <v>1</v>
      </c>
      <c r="F151" s="145" t="s">
        <v>952</v>
      </c>
      <c r="G151" s="151">
        <v>31</v>
      </c>
      <c r="H151" s="151"/>
      <c r="I151" s="152">
        <v>3</v>
      </c>
      <c r="J151" s="151"/>
      <c r="K151" s="153">
        <v>1</v>
      </c>
      <c r="L151" s="154">
        <v>2</v>
      </c>
      <c r="M151" s="154">
        <v>3</v>
      </c>
      <c r="N151" s="154">
        <v>5</v>
      </c>
      <c r="O151" s="154">
        <v>6</v>
      </c>
      <c r="P151" s="155">
        <v>11</v>
      </c>
      <c r="Q151" s="151"/>
      <c r="R151" s="151"/>
      <c r="S151" s="151"/>
      <c r="T151" s="153">
        <v>2</v>
      </c>
      <c r="U151" s="154">
        <v>3</v>
      </c>
      <c r="V151" s="155">
        <v>4</v>
      </c>
      <c r="W151" s="151">
        <v>1</v>
      </c>
      <c r="X151" s="151">
        <v>2</v>
      </c>
      <c r="Y151" s="151">
        <v>3</v>
      </c>
      <c r="Z151" s="153">
        <v>4</v>
      </c>
      <c r="AA151" s="154">
        <v>3</v>
      </c>
      <c r="AB151" s="155">
        <v>2</v>
      </c>
      <c r="AC151" s="151">
        <v>4</v>
      </c>
      <c r="AD151" s="151">
        <v>3</v>
      </c>
      <c r="AE151" s="151">
        <v>2</v>
      </c>
      <c r="AF151" s="153">
        <v>4</v>
      </c>
      <c r="AG151" s="154">
        <v>3</v>
      </c>
      <c r="AH151" s="155">
        <v>2</v>
      </c>
      <c r="AI151" s="151">
        <v>3</v>
      </c>
      <c r="AJ151" s="151">
        <v>2</v>
      </c>
      <c r="AK151" s="151">
        <v>1</v>
      </c>
      <c r="AL151" s="153">
        <v>2</v>
      </c>
      <c r="AM151" s="154">
        <v>2</v>
      </c>
      <c r="AN151" s="155">
        <v>1</v>
      </c>
      <c r="AO151" s="151">
        <v>3</v>
      </c>
      <c r="AP151" s="151">
        <v>3</v>
      </c>
      <c r="AQ151" s="151">
        <v>3</v>
      </c>
      <c r="AR151" s="153">
        <v>3</v>
      </c>
      <c r="AS151" s="154">
        <v>3</v>
      </c>
      <c r="AT151" s="155">
        <v>3</v>
      </c>
      <c r="AU151" s="151">
        <v>3</v>
      </c>
      <c r="AV151" s="151">
        <v>3</v>
      </c>
      <c r="AW151" s="151">
        <v>3</v>
      </c>
      <c r="AX151" s="153" t="s">
        <v>953</v>
      </c>
      <c r="AY151" s="154" t="s">
        <v>954</v>
      </c>
      <c r="AZ151" s="155" t="s">
        <v>730</v>
      </c>
      <c r="BA151" s="154"/>
      <c r="BB151" s="151">
        <v>3</v>
      </c>
      <c r="BC151" s="151">
        <v>3</v>
      </c>
      <c r="BD151" s="151">
        <v>5</v>
      </c>
      <c r="BE151" s="151">
        <v>5</v>
      </c>
      <c r="BF151" s="145"/>
      <c r="BG151" s="153">
        <v>7</v>
      </c>
      <c r="BH151" s="154">
        <v>7</v>
      </c>
      <c r="BI151" s="154">
        <v>5</v>
      </c>
      <c r="BJ151" s="155">
        <v>4</v>
      </c>
      <c r="BK151" s="154"/>
      <c r="BL151" s="151">
        <v>1</v>
      </c>
      <c r="BM151" s="151">
        <v>2</v>
      </c>
      <c r="BN151" s="151">
        <v>6</v>
      </c>
      <c r="BO151" s="151">
        <v>7</v>
      </c>
      <c r="BP151" s="151"/>
      <c r="BQ151" s="153">
        <v>1</v>
      </c>
      <c r="BR151" s="154">
        <v>2</v>
      </c>
      <c r="BS151" s="154">
        <v>3</v>
      </c>
      <c r="BT151" s="155">
        <v>3</v>
      </c>
      <c r="BU151" s="154"/>
      <c r="BV151" s="151">
        <v>2</v>
      </c>
      <c r="BW151" s="151">
        <v>3</v>
      </c>
      <c r="BX151" s="151">
        <v>4</v>
      </c>
      <c r="BY151" s="151">
        <v>4</v>
      </c>
      <c r="BZ151" s="151"/>
      <c r="CA151" s="153">
        <v>2</v>
      </c>
      <c r="CB151" s="154">
        <v>3</v>
      </c>
      <c r="CC151" s="154">
        <v>2</v>
      </c>
      <c r="CD151" s="155">
        <v>2</v>
      </c>
      <c r="CE151" s="154"/>
      <c r="CF151" s="151">
        <v>1</v>
      </c>
      <c r="CG151" s="151">
        <v>2</v>
      </c>
      <c r="CH151" s="151">
        <v>4</v>
      </c>
      <c r="CI151" s="151">
        <v>4</v>
      </c>
      <c r="CJ151" s="156" t="s">
        <v>955</v>
      </c>
      <c r="CK151" s="154"/>
      <c r="CL151" s="151">
        <v>5</v>
      </c>
      <c r="CM151" s="151">
        <v>5</v>
      </c>
      <c r="CN151" s="151">
        <v>2</v>
      </c>
      <c r="CO151" s="151">
        <v>3</v>
      </c>
      <c r="CP151" s="151"/>
      <c r="CQ151" s="153">
        <v>2</v>
      </c>
      <c r="CR151" s="154">
        <v>2</v>
      </c>
      <c r="CS151" s="154">
        <v>5</v>
      </c>
      <c r="CT151" s="155">
        <v>5</v>
      </c>
      <c r="CU151" s="154"/>
      <c r="CV151" s="151">
        <v>2</v>
      </c>
      <c r="CW151" s="151">
        <v>2</v>
      </c>
      <c r="CX151" s="151">
        <v>5</v>
      </c>
      <c r="CY151" s="151">
        <v>5</v>
      </c>
      <c r="CZ151" s="145"/>
      <c r="DA151" s="153">
        <v>2</v>
      </c>
      <c r="DB151" s="154">
        <v>2</v>
      </c>
      <c r="DC151" s="154">
        <v>5</v>
      </c>
      <c r="DD151" s="155">
        <v>5</v>
      </c>
      <c r="DE151" s="154"/>
      <c r="DF151" s="151">
        <v>3</v>
      </c>
      <c r="DG151" s="151">
        <v>3</v>
      </c>
      <c r="DH151" s="151">
        <v>4</v>
      </c>
      <c r="DI151" s="151">
        <v>4</v>
      </c>
      <c r="DJ151" s="151"/>
      <c r="DK151" s="153">
        <v>3</v>
      </c>
      <c r="DL151" s="154">
        <v>3</v>
      </c>
      <c r="DM151" s="154">
        <v>2</v>
      </c>
      <c r="DN151" s="155">
        <v>2</v>
      </c>
      <c r="DO151" s="154"/>
      <c r="DP151" s="151">
        <v>3</v>
      </c>
      <c r="DQ151" s="151">
        <v>2</v>
      </c>
      <c r="DR151" s="151">
        <v>2</v>
      </c>
      <c r="DS151" s="151">
        <v>1</v>
      </c>
      <c r="DT151" s="151"/>
      <c r="DU151" s="153">
        <v>2</v>
      </c>
      <c r="DV151" s="154">
        <v>2</v>
      </c>
      <c r="DW151" s="155">
        <v>2</v>
      </c>
      <c r="DX151" s="151" t="s">
        <v>956</v>
      </c>
      <c r="DY151" s="156" t="s">
        <v>956</v>
      </c>
      <c r="DZ151" s="154"/>
      <c r="EA151" s="151">
        <v>1</v>
      </c>
      <c r="EB151" s="151">
        <v>2</v>
      </c>
      <c r="EC151" s="151">
        <v>4</v>
      </c>
      <c r="ED151" s="151"/>
      <c r="EE151" s="151">
        <v>0</v>
      </c>
      <c r="EF151" s="151"/>
      <c r="EG151" s="153">
        <v>2</v>
      </c>
      <c r="EH151" s="154">
        <v>4</v>
      </c>
      <c r="EI151" s="154">
        <v>5</v>
      </c>
      <c r="EJ151" s="148"/>
      <c r="EK151" s="155">
        <v>0</v>
      </c>
      <c r="EL151" s="154"/>
      <c r="EM151" s="151">
        <v>5</v>
      </c>
      <c r="EN151" s="151">
        <v>7</v>
      </c>
      <c r="EO151" s="151">
        <v>1</v>
      </c>
      <c r="EP151" s="145"/>
      <c r="EQ151" s="151">
        <v>0</v>
      </c>
      <c r="ER151" s="151"/>
      <c r="ES151" s="153">
        <v>7</v>
      </c>
      <c r="ET151" s="154">
        <v>5</v>
      </c>
      <c r="EU151" s="154">
        <v>1</v>
      </c>
      <c r="EV151" s="148"/>
      <c r="EW151" s="155">
        <v>0</v>
      </c>
      <c r="EX151" s="154"/>
      <c r="EY151" s="151">
        <v>3</v>
      </c>
      <c r="EZ151" s="151">
        <v>0</v>
      </c>
      <c r="FA151" s="151"/>
      <c r="FB151" s="153">
        <v>1</v>
      </c>
      <c r="FC151" s="154">
        <v>2</v>
      </c>
      <c r="FD151" s="154">
        <v>4</v>
      </c>
      <c r="FE151" s="154">
        <v>6</v>
      </c>
      <c r="FF151" s="154">
        <v>0</v>
      </c>
      <c r="FG151" s="154">
        <v>0</v>
      </c>
      <c r="FH151" s="154">
        <v>0</v>
      </c>
      <c r="FI151" s="154"/>
      <c r="FJ151" s="155">
        <v>0</v>
      </c>
      <c r="FK151" s="154"/>
      <c r="FL151" s="151">
        <v>1</v>
      </c>
      <c r="FM151" s="151">
        <v>2</v>
      </c>
      <c r="FN151" s="151">
        <v>6</v>
      </c>
      <c r="FO151" s="151">
        <v>7</v>
      </c>
      <c r="FP151" s="151">
        <v>0</v>
      </c>
      <c r="FQ151" s="151">
        <v>0</v>
      </c>
      <c r="FR151" s="151">
        <v>0</v>
      </c>
      <c r="FS151" s="151">
        <v>0</v>
      </c>
      <c r="FT151" s="151"/>
      <c r="FU151" s="151">
        <v>0</v>
      </c>
      <c r="FV151" s="151"/>
      <c r="FW151" s="153">
        <v>2</v>
      </c>
      <c r="FX151" s="155">
        <v>0</v>
      </c>
      <c r="FY151" s="154"/>
      <c r="FZ151" s="151">
        <v>1</v>
      </c>
      <c r="GA151" s="151">
        <v>0</v>
      </c>
      <c r="GB151" s="153">
        <v>1</v>
      </c>
      <c r="GC151" s="154">
        <v>0</v>
      </c>
      <c r="GD151" s="154">
        <v>0</v>
      </c>
      <c r="GE151" s="154">
        <v>0</v>
      </c>
      <c r="GF151" s="155">
        <v>0</v>
      </c>
      <c r="GG151" s="153">
        <v>4</v>
      </c>
      <c r="GH151" s="154">
        <v>0</v>
      </c>
      <c r="GI151" s="154">
        <v>0</v>
      </c>
      <c r="GJ151" s="155" t="s">
        <v>265</v>
      </c>
      <c r="GK151" s="151">
        <v>10</v>
      </c>
      <c r="GL151" s="151">
        <v>0</v>
      </c>
      <c r="GM151" s="151">
        <v>0</v>
      </c>
      <c r="GN151" s="151" t="s">
        <v>265</v>
      </c>
      <c r="GO151" s="153">
        <v>1</v>
      </c>
      <c r="GP151" s="155">
        <v>0</v>
      </c>
      <c r="GQ151" s="151">
        <v>2</v>
      </c>
      <c r="GR151" s="151">
        <v>0</v>
      </c>
      <c r="GS151" s="153">
        <v>2</v>
      </c>
      <c r="GT151" s="154">
        <v>3</v>
      </c>
      <c r="GU151" s="154">
        <v>4</v>
      </c>
      <c r="GV151" s="154">
        <v>7</v>
      </c>
      <c r="GW151" s="154">
        <v>8</v>
      </c>
      <c r="GX151" s="155">
        <v>0</v>
      </c>
      <c r="GY151" s="151">
        <v>0</v>
      </c>
      <c r="GZ151" s="153">
        <v>0</v>
      </c>
      <c r="HA151" s="154">
        <v>0</v>
      </c>
      <c r="HB151" s="154">
        <v>0</v>
      </c>
      <c r="HC151" s="154">
        <v>0</v>
      </c>
      <c r="HD151" s="155">
        <v>0</v>
      </c>
      <c r="HE151" s="151">
        <v>0</v>
      </c>
      <c r="HF151" s="151">
        <v>0</v>
      </c>
      <c r="HG151" s="151">
        <v>0</v>
      </c>
      <c r="HH151" s="151">
        <v>0</v>
      </c>
      <c r="HI151" s="151">
        <v>0</v>
      </c>
      <c r="HJ151" s="153">
        <v>0</v>
      </c>
      <c r="HK151" s="154">
        <v>0</v>
      </c>
      <c r="HL151" s="154">
        <v>0</v>
      </c>
      <c r="HM151" s="154">
        <v>0</v>
      </c>
      <c r="HN151" s="155">
        <v>0</v>
      </c>
      <c r="HO151" s="151">
        <v>1</v>
      </c>
      <c r="HP151" s="151">
        <v>2</v>
      </c>
      <c r="HQ151" s="151">
        <v>3</v>
      </c>
      <c r="HR151" s="151">
        <v>7</v>
      </c>
      <c r="HS151" s="151">
        <v>0</v>
      </c>
      <c r="HT151" s="151">
        <v>0</v>
      </c>
      <c r="HU151" s="151">
        <v>0</v>
      </c>
      <c r="HV151" s="151">
        <v>0</v>
      </c>
      <c r="HW151" s="156">
        <v>0</v>
      </c>
      <c r="HX151" s="151">
        <v>0</v>
      </c>
      <c r="HY151" s="161">
        <v>0</v>
      </c>
      <c r="HZ151" s="162">
        <v>0</v>
      </c>
    </row>
    <row r="152" spans="1:234" x14ac:dyDescent="0.2">
      <c r="A152" s="145">
        <v>79</v>
      </c>
      <c r="B152" s="151"/>
      <c r="C152" s="146" t="s">
        <v>310</v>
      </c>
      <c r="D152" s="151">
        <v>9</v>
      </c>
      <c r="E152" s="151">
        <v>1</v>
      </c>
      <c r="F152" s="145" t="s">
        <v>934</v>
      </c>
      <c r="G152" s="151">
        <v>31</v>
      </c>
      <c r="H152" s="151" t="s">
        <v>944</v>
      </c>
      <c r="I152" s="152">
        <v>1</v>
      </c>
      <c r="J152" s="151"/>
      <c r="K152" s="153">
        <v>1</v>
      </c>
      <c r="L152" s="154">
        <v>2</v>
      </c>
      <c r="M152" s="154">
        <v>7</v>
      </c>
      <c r="N152" s="154">
        <v>5</v>
      </c>
      <c r="O152" s="154">
        <v>6</v>
      </c>
      <c r="P152" s="155">
        <v>11</v>
      </c>
      <c r="Q152" s="151"/>
      <c r="R152" s="151"/>
      <c r="S152" s="151"/>
      <c r="T152" s="153">
        <v>1</v>
      </c>
      <c r="U152" s="154">
        <v>2</v>
      </c>
      <c r="V152" s="155">
        <v>3</v>
      </c>
      <c r="W152" s="151">
        <v>2</v>
      </c>
      <c r="X152" s="151">
        <v>2</v>
      </c>
      <c r="Y152" s="151">
        <v>3</v>
      </c>
      <c r="Z152" s="153">
        <v>3</v>
      </c>
      <c r="AA152" s="154">
        <v>2</v>
      </c>
      <c r="AB152" s="155">
        <v>2</v>
      </c>
      <c r="AC152" s="151">
        <v>4</v>
      </c>
      <c r="AD152" s="151">
        <v>3</v>
      </c>
      <c r="AE152" s="151">
        <v>2</v>
      </c>
      <c r="AF152" s="153">
        <v>4</v>
      </c>
      <c r="AG152" s="154">
        <v>3</v>
      </c>
      <c r="AH152" s="155">
        <v>2</v>
      </c>
      <c r="AI152" s="151">
        <v>3</v>
      </c>
      <c r="AJ152" s="151">
        <v>2</v>
      </c>
      <c r="AK152" s="151">
        <v>2</v>
      </c>
      <c r="AL152" s="153">
        <v>2</v>
      </c>
      <c r="AM152" s="154">
        <v>1</v>
      </c>
      <c r="AN152" s="155">
        <v>1</v>
      </c>
      <c r="AO152" s="151">
        <v>2</v>
      </c>
      <c r="AP152" s="151">
        <v>3</v>
      </c>
      <c r="AQ152" s="151">
        <v>4</v>
      </c>
      <c r="AR152" s="153">
        <v>3</v>
      </c>
      <c r="AS152" s="154">
        <v>3</v>
      </c>
      <c r="AT152" s="155">
        <v>2</v>
      </c>
      <c r="AU152" s="151">
        <v>5</v>
      </c>
      <c r="AV152" s="151">
        <v>4</v>
      </c>
      <c r="AW152" s="151">
        <v>3</v>
      </c>
      <c r="AX152" s="153">
        <v>0</v>
      </c>
      <c r="AY152" s="153">
        <v>0</v>
      </c>
      <c r="AZ152" s="155">
        <v>0</v>
      </c>
      <c r="BA152" s="154"/>
      <c r="BB152" s="151">
        <v>3</v>
      </c>
      <c r="BC152" s="151">
        <v>4</v>
      </c>
      <c r="BD152" s="151">
        <v>5</v>
      </c>
      <c r="BE152" s="151">
        <v>6</v>
      </c>
      <c r="BF152" s="145"/>
      <c r="BG152" s="153">
        <v>8</v>
      </c>
      <c r="BH152" s="154">
        <v>7</v>
      </c>
      <c r="BI152" s="154">
        <v>6</v>
      </c>
      <c r="BJ152" s="155">
        <v>5</v>
      </c>
      <c r="BK152" s="154"/>
      <c r="BL152" s="151">
        <v>2</v>
      </c>
      <c r="BM152" s="151">
        <v>3</v>
      </c>
      <c r="BN152" s="151">
        <v>6</v>
      </c>
      <c r="BO152" s="151">
        <v>6</v>
      </c>
      <c r="BP152" s="151"/>
      <c r="BQ152" s="153">
        <v>1</v>
      </c>
      <c r="BR152" s="154">
        <v>2</v>
      </c>
      <c r="BS152" s="154">
        <v>3</v>
      </c>
      <c r="BT152" s="155">
        <v>3</v>
      </c>
      <c r="BU152" s="154"/>
      <c r="BV152" s="151">
        <v>2</v>
      </c>
      <c r="BW152" s="151">
        <v>3</v>
      </c>
      <c r="BX152" s="151">
        <v>4</v>
      </c>
      <c r="BY152" s="151">
        <v>4</v>
      </c>
      <c r="BZ152" s="151"/>
      <c r="CA152" s="153">
        <v>2</v>
      </c>
      <c r="CB152" s="154">
        <v>3</v>
      </c>
      <c r="CC152" s="154">
        <v>2</v>
      </c>
      <c r="CD152" s="155">
        <v>2</v>
      </c>
      <c r="CE152" s="154"/>
      <c r="CF152" s="151">
        <v>1</v>
      </c>
      <c r="CG152" s="151">
        <v>2</v>
      </c>
      <c r="CH152" s="151">
        <v>4</v>
      </c>
      <c r="CI152" s="151">
        <v>4</v>
      </c>
      <c r="CJ152" s="156">
        <v>0</v>
      </c>
      <c r="CK152" s="154"/>
      <c r="CL152" s="151">
        <v>5</v>
      </c>
      <c r="CM152" s="151">
        <v>2</v>
      </c>
      <c r="CN152" s="151">
        <v>2</v>
      </c>
      <c r="CO152" s="151">
        <v>3</v>
      </c>
      <c r="CP152" s="151"/>
      <c r="CQ152" s="153">
        <v>2</v>
      </c>
      <c r="CR152" s="154">
        <v>2</v>
      </c>
      <c r="CS152" s="154">
        <v>4</v>
      </c>
      <c r="CT152" s="155">
        <v>4</v>
      </c>
      <c r="CU152" s="154"/>
      <c r="CV152" s="151">
        <v>2</v>
      </c>
      <c r="CW152" s="151">
        <v>2</v>
      </c>
      <c r="CX152" s="151">
        <v>4</v>
      </c>
      <c r="CY152" s="151">
        <v>4</v>
      </c>
      <c r="CZ152" s="145"/>
      <c r="DA152" s="153">
        <v>2</v>
      </c>
      <c r="DB152" s="154">
        <v>2</v>
      </c>
      <c r="DC152" s="154">
        <v>4</v>
      </c>
      <c r="DD152" s="155">
        <v>4</v>
      </c>
      <c r="DE152" s="154"/>
      <c r="DF152" s="151">
        <v>3</v>
      </c>
      <c r="DG152" s="151">
        <v>3</v>
      </c>
      <c r="DH152" s="151">
        <v>3</v>
      </c>
      <c r="DI152" s="151" t="s">
        <v>939</v>
      </c>
      <c r="DJ152" s="151"/>
      <c r="DK152" s="153">
        <v>3</v>
      </c>
      <c r="DL152" s="154">
        <v>3</v>
      </c>
      <c r="DM152" s="154">
        <v>2</v>
      </c>
      <c r="DN152" s="155">
        <v>2</v>
      </c>
      <c r="DO152" s="154"/>
      <c r="DP152" s="151">
        <v>3</v>
      </c>
      <c r="DQ152" s="151">
        <v>2</v>
      </c>
      <c r="DR152" s="151">
        <v>2</v>
      </c>
      <c r="DS152" s="151">
        <v>2</v>
      </c>
      <c r="DT152" s="151"/>
      <c r="DU152" s="153">
        <v>3</v>
      </c>
      <c r="DV152" s="154">
        <v>3</v>
      </c>
      <c r="DW152" s="155">
        <v>3</v>
      </c>
      <c r="DX152" s="151">
        <v>0</v>
      </c>
      <c r="DY152" s="156">
        <v>0</v>
      </c>
      <c r="DZ152" s="154"/>
      <c r="EA152" s="151">
        <v>2</v>
      </c>
      <c r="EB152" s="151">
        <v>4</v>
      </c>
      <c r="EC152" s="151">
        <v>5</v>
      </c>
      <c r="ED152" s="151"/>
      <c r="EE152" s="151">
        <v>0</v>
      </c>
      <c r="EF152" s="151"/>
      <c r="EG152" s="154">
        <v>4</v>
      </c>
      <c r="EH152" s="154">
        <v>5</v>
      </c>
      <c r="EI152" s="154">
        <v>2</v>
      </c>
      <c r="EJ152" s="148"/>
      <c r="EK152" s="154">
        <v>0</v>
      </c>
      <c r="EL152" s="154"/>
      <c r="EM152" s="151">
        <v>5</v>
      </c>
      <c r="EN152" s="151">
        <v>7</v>
      </c>
      <c r="EO152" s="151">
        <v>1</v>
      </c>
      <c r="EP152" s="145"/>
      <c r="EQ152" s="151">
        <v>0</v>
      </c>
      <c r="ER152" s="151"/>
      <c r="ES152" s="153">
        <v>7</v>
      </c>
      <c r="ET152" s="154">
        <v>5</v>
      </c>
      <c r="EU152" s="154">
        <v>9</v>
      </c>
      <c r="EV152" s="148"/>
      <c r="EW152" s="155">
        <v>0</v>
      </c>
      <c r="EX152" s="154"/>
      <c r="EY152" s="151">
        <v>3</v>
      </c>
      <c r="EZ152" s="151">
        <v>0</v>
      </c>
      <c r="FA152" s="151"/>
      <c r="FB152" s="153">
        <v>1</v>
      </c>
      <c r="FC152" s="154">
        <v>2</v>
      </c>
      <c r="FD152" s="154">
        <v>4</v>
      </c>
      <c r="FE152" s="154">
        <v>0</v>
      </c>
      <c r="FF152" s="154">
        <v>0</v>
      </c>
      <c r="FG152" s="154">
        <v>0</v>
      </c>
      <c r="FH152" s="154">
        <v>0</v>
      </c>
      <c r="FI152" s="154"/>
      <c r="FJ152" s="155">
        <v>0</v>
      </c>
      <c r="FK152" s="154"/>
      <c r="FL152" s="151">
        <v>1</v>
      </c>
      <c r="FM152" s="151">
        <v>2</v>
      </c>
      <c r="FN152" s="151">
        <v>0</v>
      </c>
      <c r="FO152" s="151">
        <v>0</v>
      </c>
      <c r="FP152" s="151">
        <v>0</v>
      </c>
      <c r="FQ152" s="151">
        <v>0</v>
      </c>
      <c r="FR152" s="151">
        <v>0</v>
      </c>
      <c r="FS152" s="151">
        <v>0</v>
      </c>
      <c r="FT152" s="151"/>
      <c r="FU152" s="151">
        <v>0</v>
      </c>
      <c r="FV152" s="151"/>
      <c r="FW152" s="153">
        <v>2</v>
      </c>
      <c r="FX152" s="155">
        <v>0</v>
      </c>
      <c r="FY152" s="154"/>
      <c r="FZ152" s="151">
        <v>5</v>
      </c>
      <c r="GA152" s="151">
        <v>0</v>
      </c>
      <c r="GB152" s="153">
        <v>1</v>
      </c>
      <c r="GC152" s="154">
        <v>0</v>
      </c>
      <c r="GD152" s="154">
        <v>0</v>
      </c>
      <c r="GE152" s="154">
        <v>0</v>
      </c>
      <c r="GF152" s="155">
        <v>0</v>
      </c>
      <c r="GG152" s="153">
        <v>4</v>
      </c>
      <c r="GH152" s="154">
        <v>0</v>
      </c>
      <c r="GI152" s="154">
        <v>0</v>
      </c>
      <c r="GJ152" s="155" t="s">
        <v>265</v>
      </c>
      <c r="GK152" s="151">
        <v>10</v>
      </c>
      <c r="GL152" s="151">
        <v>0</v>
      </c>
      <c r="GM152" s="151">
        <v>0</v>
      </c>
      <c r="GN152" s="151" t="s">
        <v>265</v>
      </c>
      <c r="GO152" s="153">
        <v>1</v>
      </c>
      <c r="GP152" s="155">
        <v>0</v>
      </c>
      <c r="GQ152" s="151">
        <v>2</v>
      </c>
      <c r="GR152" s="151">
        <v>0</v>
      </c>
      <c r="GS152" s="153">
        <v>3</v>
      </c>
      <c r="GT152" s="154">
        <v>2</v>
      </c>
      <c r="GU152" s="154">
        <v>1</v>
      </c>
      <c r="GV152" s="154">
        <v>8</v>
      </c>
      <c r="GW152" s="154">
        <v>5</v>
      </c>
      <c r="GX152" s="155">
        <v>0</v>
      </c>
      <c r="GY152" s="151">
        <v>0</v>
      </c>
      <c r="GZ152" s="153">
        <v>0</v>
      </c>
      <c r="HA152" s="154">
        <v>0</v>
      </c>
      <c r="HB152" s="154">
        <v>0</v>
      </c>
      <c r="HC152" s="154">
        <v>0</v>
      </c>
      <c r="HD152" s="155">
        <v>0</v>
      </c>
      <c r="HE152" s="151">
        <v>0</v>
      </c>
      <c r="HF152" s="151">
        <v>0</v>
      </c>
      <c r="HG152" s="151">
        <v>0</v>
      </c>
      <c r="HH152" s="151">
        <v>0</v>
      </c>
      <c r="HI152" s="151">
        <v>0</v>
      </c>
      <c r="HJ152" s="153">
        <v>0</v>
      </c>
      <c r="HK152" s="154">
        <v>0</v>
      </c>
      <c r="HL152" s="154">
        <v>0</v>
      </c>
      <c r="HM152" s="154">
        <v>0</v>
      </c>
      <c r="HN152" s="155">
        <v>0</v>
      </c>
      <c r="HO152" s="151">
        <v>1</v>
      </c>
      <c r="HP152" s="151">
        <v>2</v>
      </c>
      <c r="HQ152" s="151">
        <v>0</v>
      </c>
      <c r="HR152" s="151">
        <v>0</v>
      </c>
      <c r="HS152" s="151">
        <v>0</v>
      </c>
      <c r="HT152" s="151">
        <v>0</v>
      </c>
      <c r="HU152" s="151">
        <v>0</v>
      </c>
      <c r="HV152" s="151">
        <v>0</v>
      </c>
      <c r="HW152" s="156">
        <v>0</v>
      </c>
      <c r="HX152" s="151">
        <v>0</v>
      </c>
      <c r="HY152" s="153">
        <v>0</v>
      </c>
      <c r="HZ152" s="155">
        <v>0</v>
      </c>
    </row>
    <row r="153" spans="1:234" s="18" customFormat="1" x14ac:dyDescent="0.2">
      <c r="A153" s="151">
        <v>80</v>
      </c>
      <c r="B153" s="151"/>
      <c r="C153" s="146" t="s">
        <v>310</v>
      </c>
      <c r="D153" s="151">
        <v>3</v>
      </c>
      <c r="E153" s="151">
        <v>1</v>
      </c>
      <c r="F153" s="145" t="s">
        <v>957</v>
      </c>
      <c r="G153" s="151">
        <v>32</v>
      </c>
      <c r="H153" s="151"/>
      <c r="I153" s="152">
        <v>3</v>
      </c>
      <c r="J153" s="151"/>
      <c r="K153" s="153">
        <v>1</v>
      </c>
      <c r="L153" s="154">
        <v>8</v>
      </c>
      <c r="M153" s="154">
        <v>7</v>
      </c>
      <c r="N153" s="154">
        <v>5</v>
      </c>
      <c r="O153" s="154">
        <v>11</v>
      </c>
      <c r="P153" s="155">
        <v>6</v>
      </c>
      <c r="Q153" s="151"/>
      <c r="R153" s="151"/>
      <c r="S153" s="151"/>
      <c r="T153" s="153">
        <v>1</v>
      </c>
      <c r="U153" s="154">
        <v>3</v>
      </c>
      <c r="V153" s="155">
        <v>4</v>
      </c>
      <c r="W153" s="151">
        <v>3</v>
      </c>
      <c r="X153" s="151">
        <v>3</v>
      </c>
      <c r="Y153" s="151">
        <v>3</v>
      </c>
      <c r="Z153" s="153">
        <v>3</v>
      </c>
      <c r="AA153" s="154">
        <v>3</v>
      </c>
      <c r="AB153" s="155">
        <v>5</v>
      </c>
      <c r="AC153" s="151">
        <v>3</v>
      </c>
      <c r="AD153" s="151">
        <v>3</v>
      </c>
      <c r="AE153" s="151">
        <v>4</v>
      </c>
      <c r="AF153" s="153">
        <v>3</v>
      </c>
      <c r="AG153" s="154">
        <v>4</v>
      </c>
      <c r="AH153" s="155">
        <v>5</v>
      </c>
      <c r="AI153" s="151">
        <v>4</v>
      </c>
      <c r="AJ153" s="151">
        <v>4</v>
      </c>
      <c r="AK153" s="151">
        <v>4</v>
      </c>
      <c r="AL153" s="153">
        <v>1</v>
      </c>
      <c r="AM153" s="154">
        <v>1</v>
      </c>
      <c r="AN153" s="155">
        <v>1</v>
      </c>
      <c r="AO153" s="151">
        <v>1</v>
      </c>
      <c r="AP153" s="151">
        <v>1</v>
      </c>
      <c r="AQ153" s="151">
        <v>3</v>
      </c>
      <c r="AR153" s="153">
        <v>2</v>
      </c>
      <c r="AS153" s="154">
        <v>1</v>
      </c>
      <c r="AT153" s="155">
        <v>1</v>
      </c>
      <c r="AU153" s="151">
        <v>5</v>
      </c>
      <c r="AV153" s="151">
        <v>4</v>
      </c>
      <c r="AW153" s="151">
        <v>4</v>
      </c>
      <c r="AX153" s="153">
        <v>0</v>
      </c>
      <c r="AY153" s="154">
        <v>0</v>
      </c>
      <c r="AZ153" s="155">
        <v>0</v>
      </c>
      <c r="BA153" s="154"/>
      <c r="BB153" s="151">
        <v>8</v>
      </c>
      <c r="BC153" s="151">
        <v>8</v>
      </c>
      <c r="BD153" s="151">
        <v>7</v>
      </c>
      <c r="BE153" s="151">
        <v>4</v>
      </c>
      <c r="BF153" s="145"/>
      <c r="BG153" s="153">
        <v>2</v>
      </c>
      <c r="BH153" s="154">
        <v>3</v>
      </c>
      <c r="BI153" s="154">
        <v>3</v>
      </c>
      <c r="BJ153" s="155">
        <v>6</v>
      </c>
      <c r="BK153" s="154"/>
      <c r="BL153" s="151">
        <v>3</v>
      </c>
      <c r="BM153" s="151">
        <v>5</v>
      </c>
      <c r="BN153" s="151">
        <v>6</v>
      </c>
      <c r="BO153" s="151">
        <v>6</v>
      </c>
      <c r="BP153" s="151"/>
      <c r="BQ153" s="153">
        <v>1</v>
      </c>
      <c r="BR153" s="154">
        <v>1</v>
      </c>
      <c r="BS153" s="154">
        <v>2</v>
      </c>
      <c r="BT153" s="155">
        <v>4</v>
      </c>
      <c r="BU153" s="154"/>
      <c r="BV153" s="151">
        <v>1</v>
      </c>
      <c r="BW153" s="151">
        <v>2</v>
      </c>
      <c r="BX153" s="151">
        <v>3</v>
      </c>
      <c r="BY153" s="151">
        <v>4</v>
      </c>
      <c r="BZ153" s="151"/>
      <c r="CA153" s="153">
        <v>1</v>
      </c>
      <c r="CB153" s="154">
        <v>2</v>
      </c>
      <c r="CC153" s="154">
        <v>2</v>
      </c>
      <c r="CD153" s="155">
        <v>2</v>
      </c>
      <c r="CE153" s="154"/>
      <c r="CF153" s="151">
        <v>2</v>
      </c>
      <c r="CG153" s="151">
        <v>4</v>
      </c>
      <c r="CH153" s="151">
        <v>4</v>
      </c>
      <c r="CI153" s="151">
        <v>4</v>
      </c>
      <c r="CJ153" s="156">
        <v>0</v>
      </c>
      <c r="CK153" s="154"/>
      <c r="CL153" s="151">
        <v>4</v>
      </c>
      <c r="CM153" s="151">
        <v>4</v>
      </c>
      <c r="CN153" s="151">
        <v>4</v>
      </c>
      <c r="CO153" s="151">
        <v>4</v>
      </c>
      <c r="CP153" s="151"/>
      <c r="CQ153" s="153">
        <v>2</v>
      </c>
      <c r="CR153" s="154">
        <v>2</v>
      </c>
      <c r="CS153" s="154">
        <v>2</v>
      </c>
      <c r="CT153" s="155">
        <v>2</v>
      </c>
      <c r="CU153" s="154"/>
      <c r="CV153" s="151">
        <v>4</v>
      </c>
      <c r="CW153" s="151">
        <v>4</v>
      </c>
      <c r="CX153" s="151">
        <v>4</v>
      </c>
      <c r="CY153" s="151">
        <v>4</v>
      </c>
      <c r="CZ153" s="145"/>
      <c r="DA153" s="153">
        <v>3</v>
      </c>
      <c r="DB153" s="154">
        <v>3</v>
      </c>
      <c r="DC153" s="154">
        <v>3</v>
      </c>
      <c r="DD153" s="155">
        <v>3</v>
      </c>
      <c r="DE153" s="154"/>
      <c r="DF153" s="151">
        <v>4</v>
      </c>
      <c r="DG153" s="151">
        <v>3</v>
      </c>
      <c r="DH153" s="151">
        <v>3</v>
      </c>
      <c r="DI153" s="151">
        <v>3</v>
      </c>
      <c r="DJ153" s="151"/>
      <c r="DK153" s="153">
        <v>4</v>
      </c>
      <c r="DL153" s="154">
        <v>3</v>
      </c>
      <c r="DM153" s="154">
        <v>2</v>
      </c>
      <c r="DN153" s="155">
        <v>2</v>
      </c>
      <c r="DO153" s="154"/>
      <c r="DP153" s="151">
        <v>4</v>
      </c>
      <c r="DQ153" s="151">
        <v>4</v>
      </c>
      <c r="DR153" s="151">
        <v>4</v>
      </c>
      <c r="DS153" s="151">
        <v>4</v>
      </c>
      <c r="DT153" s="151"/>
      <c r="DU153" s="153">
        <v>3</v>
      </c>
      <c r="DV153" s="154">
        <v>2</v>
      </c>
      <c r="DW153" s="155">
        <v>2</v>
      </c>
      <c r="DX153" s="151">
        <v>0</v>
      </c>
      <c r="DY153" s="156">
        <v>0</v>
      </c>
      <c r="DZ153" s="154"/>
      <c r="EA153" s="151">
        <v>1</v>
      </c>
      <c r="EB153" s="151">
        <v>2</v>
      </c>
      <c r="EC153" s="151">
        <v>4</v>
      </c>
      <c r="ED153" s="151"/>
      <c r="EE153" s="151">
        <v>0</v>
      </c>
      <c r="EF153" s="151"/>
      <c r="EG153" s="153">
        <v>1</v>
      </c>
      <c r="EH153" s="154">
        <v>2</v>
      </c>
      <c r="EI153" s="154">
        <v>5</v>
      </c>
      <c r="EJ153" s="148"/>
      <c r="EK153" s="155">
        <v>0</v>
      </c>
      <c r="EL153" s="154"/>
      <c r="EM153" s="151">
        <v>1</v>
      </c>
      <c r="EN153" s="151">
        <v>2</v>
      </c>
      <c r="EO153" s="151">
        <v>5</v>
      </c>
      <c r="EP153" s="145"/>
      <c r="EQ153" s="151">
        <v>0</v>
      </c>
      <c r="ER153" s="151"/>
      <c r="ES153" s="153">
        <v>1</v>
      </c>
      <c r="ET153" s="154">
        <v>2</v>
      </c>
      <c r="EU153" s="154">
        <v>5</v>
      </c>
      <c r="EV153" s="148"/>
      <c r="EW153" s="155">
        <v>0</v>
      </c>
      <c r="EX153" s="154"/>
      <c r="EY153" s="151">
        <v>2</v>
      </c>
      <c r="EZ153" s="151">
        <v>0</v>
      </c>
      <c r="FA153" s="151"/>
      <c r="FB153" s="153">
        <v>1</v>
      </c>
      <c r="FC153" s="154">
        <v>2</v>
      </c>
      <c r="FD153" s="154">
        <v>3</v>
      </c>
      <c r="FE153" s="154">
        <v>4</v>
      </c>
      <c r="FF153" s="154">
        <v>0</v>
      </c>
      <c r="FG153" s="154">
        <v>0</v>
      </c>
      <c r="FH153" s="154">
        <v>0</v>
      </c>
      <c r="FI153" s="154"/>
      <c r="FJ153" s="155">
        <v>0</v>
      </c>
      <c r="FK153" s="154"/>
      <c r="FL153" s="151">
        <v>1</v>
      </c>
      <c r="FM153" s="151">
        <v>2</v>
      </c>
      <c r="FN153" s="151">
        <v>4</v>
      </c>
      <c r="FO153" s="151">
        <v>5</v>
      </c>
      <c r="FP153" s="151">
        <v>6</v>
      </c>
      <c r="FQ153" s="151">
        <v>7</v>
      </c>
      <c r="FR153" s="151">
        <v>0</v>
      </c>
      <c r="FS153" s="151">
        <v>0</v>
      </c>
      <c r="FT153" s="151"/>
      <c r="FU153" s="151">
        <v>0</v>
      </c>
      <c r="FV153" s="151"/>
      <c r="FW153" s="153">
        <v>0</v>
      </c>
      <c r="FX153" s="155">
        <v>0</v>
      </c>
      <c r="FY153" s="154"/>
      <c r="FZ153" s="151">
        <v>3</v>
      </c>
      <c r="GA153" s="151">
        <v>0</v>
      </c>
      <c r="GB153" s="153">
        <v>1</v>
      </c>
      <c r="GC153" s="154">
        <v>0</v>
      </c>
      <c r="GD153" s="154">
        <v>0</v>
      </c>
      <c r="GE153" s="154">
        <v>0</v>
      </c>
      <c r="GF153" s="155">
        <v>0</v>
      </c>
      <c r="GG153" s="153">
        <v>13</v>
      </c>
      <c r="GH153" s="154">
        <v>0</v>
      </c>
      <c r="GI153" s="154">
        <v>0</v>
      </c>
      <c r="GJ153" s="155" t="s">
        <v>265</v>
      </c>
      <c r="GK153" s="151">
        <v>16</v>
      </c>
      <c r="GL153" s="151">
        <v>0</v>
      </c>
      <c r="GM153" s="151">
        <v>0</v>
      </c>
      <c r="GN153" s="151" t="s">
        <v>265</v>
      </c>
      <c r="GO153" s="153">
        <v>3</v>
      </c>
      <c r="GP153" s="155">
        <v>0</v>
      </c>
      <c r="GQ153" s="151">
        <v>1</v>
      </c>
      <c r="GR153" s="151">
        <v>0</v>
      </c>
      <c r="GS153" s="153">
        <v>2</v>
      </c>
      <c r="GT153" s="154">
        <v>3</v>
      </c>
      <c r="GU153" s="154">
        <v>7</v>
      </c>
      <c r="GV153" s="154">
        <v>8</v>
      </c>
      <c r="GW153" s="154">
        <v>6</v>
      </c>
      <c r="GX153" s="155">
        <v>0</v>
      </c>
      <c r="GY153" s="151">
        <v>0</v>
      </c>
      <c r="GZ153" s="153">
        <v>0</v>
      </c>
      <c r="HA153" s="154">
        <v>0</v>
      </c>
      <c r="HB153" s="154">
        <v>0</v>
      </c>
      <c r="HC153" s="154">
        <v>0</v>
      </c>
      <c r="HD153" s="155">
        <v>0</v>
      </c>
      <c r="HE153" s="151">
        <v>1</v>
      </c>
      <c r="HF153" s="151">
        <v>10</v>
      </c>
      <c r="HG153" s="151">
        <v>0</v>
      </c>
      <c r="HH153" s="151">
        <v>3</v>
      </c>
      <c r="HI153" s="151">
        <v>0</v>
      </c>
      <c r="HJ153" s="153">
        <v>1</v>
      </c>
      <c r="HK153" s="154">
        <v>1</v>
      </c>
      <c r="HL153" s="154">
        <v>0</v>
      </c>
      <c r="HM153" s="154">
        <v>0</v>
      </c>
      <c r="HN153" s="155">
        <v>0</v>
      </c>
      <c r="HO153" s="151">
        <v>1</v>
      </c>
      <c r="HP153" s="151">
        <v>4</v>
      </c>
      <c r="HQ153" s="151">
        <v>0</v>
      </c>
      <c r="HR153" s="151">
        <v>0</v>
      </c>
      <c r="HS153" s="151">
        <v>0</v>
      </c>
      <c r="HT153" s="151">
        <v>0</v>
      </c>
      <c r="HU153" s="151">
        <v>0</v>
      </c>
      <c r="HV153" s="151">
        <v>0</v>
      </c>
      <c r="HW153" s="156">
        <v>0</v>
      </c>
      <c r="HX153" s="151">
        <v>0</v>
      </c>
      <c r="HY153" s="153">
        <v>7</v>
      </c>
      <c r="HZ153" s="155" t="s">
        <v>958</v>
      </c>
    </row>
    <row r="154" spans="1:234" x14ac:dyDescent="0.2">
      <c r="A154" s="145">
        <v>81</v>
      </c>
      <c r="B154" s="151"/>
      <c r="C154" s="146" t="s">
        <v>615</v>
      </c>
      <c r="D154" s="151">
        <v>4</v>
      </c>
      <c r="E154" s="151">
        <v>1</v>
      </c>
      <c r="F154" s="145" t="s">
        <v>957</v>
      </c>
      <c r="G154" s="151">
        <v>32</v>
      </c>
      <c r="H154" s="151"/>
      <c r="I154" s="152">
        <v>3</v>
      </c>
      <c r="J154" s="151"/>
      <c r="K154" s="153">
        <v>7</v>
      </c>
      <c r="L154" s="154">
        <v>8</v>
      </c>
      <c r="M154" s="154">
        <v>9</v>
      </c>
      <c r="N154" s="154">
        <v>5</v>
      </c>
      <c r="O154" s="154">
        <v>6</v>
      </c>
      <c r="P154" s="155">
        <v>11</v>
      </c>
      <c r="Q154" s="151"/>
      <c r="R154" s="151"/>
      <c r="S154" s="151"/>
      <c r="T154" s="153">
        <v>1</v>
      </c>
      <c r="U154" s="154">
        <v>1</v>
      </c>
      <c r="V154" s="155">
        <v>1</v>
      </c>
      <c r="W154" s="151">
        <v>2</v>
      </c>
      <c r="X154" s="151">
        <v>2</v>
      </c>
      <c r="Y154" s="151">
        <v>2</v>
      </c>
      <c r="Z154" s="153">
        <v>2</v>
      </c>
      <c r="AA154" s="154">
        <v>2</v>
      </c>
      <c r="AB154" s="155">
        <v>2</v>
      </c>
      <c r="AC154" s="151">
        <v>2</v>
      </c>
      <c r="AD154" s="151">
        <v>2</v>
      </c>
      <c r="AE154" s="151">
        <v>2</v>
      </c>
      <c r="AF154" s="153">
        <v>2</v>
      </c>
      <c r="AG154" s="154">
        <v>2</v>
      </c>
      <c r="AH154" s="155">
        <v>2</v>
      </c>
      <c r="AI154" s="151">
        <v>2</v>
      </c>
      <c r="AJ154" s="151">
        <v>2</v>
      </c>
      <c r="AK154" s="151">
        <v>2</v>
      </c>
      <c r="AL154" s="153">
        <v>1</v>
      </c>
      <c r="AM154" s="154">
        <v>1</v>
      </c>
      <c r="AN154" s="155">
        <v>1</v>
      </c>
      <c r="AO154" s="151">
        <v>2</v>
      </c>
      <c r="AP154" s="151">
        <v>2</v>
      </c>
      <c r="AQ154" s="151">
        <v>2</v>
      </c>
      <c r="AR154" s="153">
        <v>2</v>
      </c>
      <c r="AS154" s="154">
        <v>2</v>
      </c>
      <c r="AT154" s="155">
        <v>2</v>
      </c>
      <c r="AU154" s="151">
        <v>0</v>
      </c>
      <c r="AV154" s="151">
        <v>0</v>
      </c>
      <c r="AW154" s="151">
        <v>0</v>
      </c>
      <c r="AX154" s="153">
        <v>0</v>
      </c>
      <c r="AY154" s="154">
        <v>0</v>
      </c>
      <c r="AZ154" s="155">
        <v>0</v>
      </c>
      <c r="BA154" s="154"/>
      <c r="BB154" s="151">
        <v>3</v>
      </c>
      <c r="BC154" s="151">
        <v>3</v>
      </c>
      <c r="BD154" s="151">
        <v>6</v>
      </c>
      <c r="BE154" s="151">
        <v>6</v>
      </c>
      <c r="BF154" s="145"/>
      <c r="BG154" s="153">
        <v>3</v>
      </c>
      <c r="BH154" s="154">
        <v>3</v>
      </c>
      <c r="BI154" s="154">
        <v>6</v>
      </c>
      <c r="BJ154" s="155">
        <v>6</v>
      </c>
      <c r="BK154" s="154"/>
      <c r="BL154" s="151">
        <v>2</v>
      </c>
      <c r="BM154" s="151">
        <v>3</v>
      </c>
      <c r="BN154" s="151">
        <v>6</v>
      </c>
      <c r="BO154" s="151">
        <v>6</v>
      </c>
      <c r="BP154" s="151"/>
      <c r="BQ154" s="153">
        <v>2</v>
      </c>
      <c r="BR154" s="154">
        <v>2</v>
      </c>
      <c r="BS154" s="154">
        <v>2</v>
      </c>
      <c r="BT154" s="155">
        <v>2</v>
      </c>
      <c r="BU154" s="154"/>
      <c r="BV154" s="151">
        <v>2</v>
      </c>
      <c r="BW154" s="151">
        <v>3</v>
      </c>
      <c r="BX154" s="151">
        <v>3</v>
      </c>
      <c r="BY154" s="151">
        <v>3</v>
      </c>
      <c r="BZ154" s="151"/>
      <c r="CA154" s="153">
        <v>2</v>
      </c>
      <c r="CB154" s="154">
        <v>2</v>
      </c>
      <c r="CC154" s="154">
        <v>2</v>
      </c>
      <c r="CD154" s="155">
        <v>2</v>
      </c>
      <c r="CE154" s="154"/>
      <c r="CF154" s="151">
        <v>4</v>
      </c>
      <c r="CG154" s="151">
        <v>4</v>
      </c>
      <c r="CH154" s="151">
        <v>4</v>
      </c>
      <c r="CI154" s="151">
        <v>4</v>
      </c>
      <c r="CJ154" s="156" t="s">
        <v>959</v>
      </c>
      <c r="CK154" s="154"/>
      <c r="CL154" s="151">
        <v>1</v>
      </c>
      <c r="CM154" s="151">
        <v>1</v>
      </c>
      <c r="CN154" s="151">
        <v>1</v>
      </c>
      <c r="CO154" s="151">
        <v>1</v>
      </c>
      <c r="CP154" s="151"/>
      <c r="CQ154" s="153">
        <v>2</v>
      </c>
      <c r="CR154" s="154">
        <v>2</v>
      </c>
      <c r="CS154" s="154">
        <v>2</v>
      </c>
      <c r="CT154" s="155">
        <v>2</v>
      </c>
      <c r="CU154" s="154"/>
      <c r="CV154" s="151">
        <v>2</v>
      </c>
      <c r="CW154" s="151">
        <v>2</v>
      </c>
      <c r="CX154" s="151">
        <v>2</v>
      </c>
      <c r="CY154" s="151">
        <v>2</v>
      </c>
      <c r="CZ154" s="145"/>
      <c r="DA154" s="153">
        <v>2</v>
      </c>
      <c r="DB154" s="154">
        <v>2</v>
      </c>
      <c r="DC154" s="154">
        <v>2</v>
      </c>
      <c r="DD154" s="155">
        <v>2</v>
      </c>
      <c r="DE154" s="154"/>
      <c r="DF154" s="151">
        <v>2</v>
      </c>
      <c r="DG154" s="151">
        <v>2</v>
      </c>
      <c r="DH154" s="151">
        <v>2</v>
      </c>
      <c r="DI154" s="151">
        <v>2</v>
      </c>
      <c r="DJ154" s="151"/>
      <c r="DK154" s="153">
        <v>3</v>
      </c>
      <c r="DL154" s="154">
        <v>3</v>
      </c>
      <c r="DM154" s="154">
        <v>3</v>
      </c>
      <c r="DN154" s="155">
        <v>3</v>
      </c>
      <c r="DO154" s="154"/>
      <c r="DP154" s="151">
        <v>6</v>
      </c>
      <c r="DQ154" s="151">
        <v>6</v>
      </c>
      <c r="DR154" s="151">
        <v>6</v>
      </c>
      <c r="DS154" s="151">
        <v>6</v>
      </c>
      <c r="DT154" s="151"/>
      <c r="DU154" s="153">
        <v>3</v>
      </c>
      <c r="DV154" s="154">
        <v>3</v>
      </c>
      <c r="DW154" s="155">
        <v>3</v>
      </c>
      <c r="DX154" s="151" t="s">
        <v>960</v>
      </c>
      <c r="DY154" s="156" t="s">
        <v>961</v>
      </c>
      <c r="DZ154" s="154"/>
      <c r="EA154" s="151">
        <v>1</v>
      </c>
      <c r="EB154" s="151">
        <v>2</v>
      </c>
      <c r="EC154" s="151">
        <v>3</v>
      </c>
      <c r="ED154" s="151"/>
      <c r="EE154" s="151">
        <v>0</v>
      </c>
      <c r="EF154" s="151"/>
      <c r="EG154" s="153">
        <v>1</v>
      </c>
      <c r="EH154" s="154">
        <v>2</v>
      </c>
      <c r="EI154" s="154">
        <v>3</v>
      </c>
      <c r="EJ154" s="148"/>
      <c r="EK154" s="155">
        <v>0</v>
      </c>
      <c r="EL154" s="154"/>
      <c r="EM154" s="151">
        <v>1</v>
      </c>
      <c r="EN154" s="151">
        <v>2</v>
      </c>
      <c r="EO154" s="151">
        <v>3</v>
      </c>
      <c r="EP154" s="145"/>
      <c r="EQ154" s="151">
        <v>0</v>
      </c>
      <c r="ER154" s="151"/>
      <c r="ES154" s="153">
        <v>1</v>
      </c>
      <c r="ET154" s="154">
        <v>2</v>
      </c>
      <c r="EU154" s="154">
        <v>3</v>
      </c>
      <c r="EV154" s="148"/>
      <c r="EW154" s="155">
        <v>0</v>
      </c>
      <c r="EX154" s="154"/>
      <c r="EY154" s="151">
        <v>3</v>
      </c>
      <c r="EZ154" s="151">
        <v>0</v>
      </c>
      <c r="FA154" s="151"/>
      <c r="FB154" s="153">
        <v>1</v>
      </c>
      <c r="FC154" s="154">
        <v>3</v>
      </c>
      <c r="FD154" s="154">
        <v>6</v>
      </c>
      <c r="FE154" s="154">
        <v>0</v>
      </c>
      <c r="FF154" s="154">
        <v>0</v>
      </c>
      <c r="FG154" s="154">
        <v>0</v>
      </c>
      <c r="FH154" s="154">
        <v>0</v>
      </c>
      <c r="FI154" s="154"/>
      <c r="FJ154" s="155">
        <v>0</v>
      </c>
      <c r="FK154" s="154"/>
      <c r="FL154" s="151">
        <v>1</v>
      </c>
      <c r="FM154" s="151">
        <v>2</v>
      </c>
      <c r="FN154" s="151">
        <v>3</v>
      </c>
      <c r="FO154" s="151">
        <v>4</v>
      </c>
      <c r="FP154" s="151">
        <v>5</v>
      </c>
      <c r="FQ154" s="151">
        <v>6</v>
      </c>
      <c r="FR154" s="151">
        <v>7</v>
      </c>
      <c r="FS154" s="151">
        <v>0</v>
      </c>
      <c r="FT154" s="151"/>
      <c r="FU154" s="151">
        <v>0</v>
      </c>
      <c r="FV154" s="151"/>
      <c r="FW154" s="153">
        <v>2</v>
      </c>
      <c r="FX154" s="155">
        <v>0</v>
      </c>
      <c r="FY154" s="154"/>
      <c r="FZ154" s="151">
        <v>5</v>
      </c>
      <c r="GA154" s="151">
        <v>0</v>
      </c>
      <c r="GB154" s="153">
        <v>1</v>
      </c>
      <c r="GC154" s="154">
        <v>0</v>
      </c>
      <c r="GD154" s="154">
        <v>0</v>
      </c>
      <c r="GE154" s="154">
        <v>0</v>
      </c>
      <c r="GF154" s="155">
        <v>0</v>
      </c>
      <c r="GG154" s="153">
        <v>24</v>
      </c>
      <c r="GH154" s="154">
        <v>0</v>
      </c>
      <c r="GI154" s="154">
        <v>0</v>
      </c>
      <c r="GJ154" s="155" t="s">
        <v>265</v>
      </c>
      <c r="GK154" s="151">
        <v>15</v>
      </c>
      <c r="GL154" s="151">
        <v>0</v>
      </c>
      <c r="GM154" s="151">
        <v>0</v>
      </c>
      <c r="GN154" s="151" t="s">
        <v>265</v>
      </c>
      <c r="GO154" s="153">
        <v>3</v>
      </c>
      <c r="GP154" s="155">
        <v>0</v>
      </c>
      <c r="GQ154" s="151">
        <v>1</v>
      </c>
      <c r="GR154" s="151">
        <v>0</v>
      </c>
      <c r="GS154" s="153">
        <v>3</v>
      </c>
      <c r="GT154" s="154">
        <v>5</v>
      </c>
      <c r="GU154" s="154">
        <v>6</v>
      </c>
      <c r="GV154" s="154">
        <v>7</v>
      </c>
      <c r="GW154" s="154">
        <v>8</v>
      </c>
      <c r="GX154" s="155">
        <v>0</v>
      </c>
      <c r="GY154" s="151" t="s">
        <v>962</v>
      </c>
      <c r="GZ154" s="153">
        <v>0</v>
      </c>
      <c r="HA154" s="154">
        <v>0</v>
      </c>
      <c r="HB154" s="154">
        <v>0</v>
      </c>
      <c r="HC154" s="154">
        <v>0</v>
      </c>
      <c r="HD154" s="155">
        <v>0</v>
      </c>
      <c r="HE154" s="151">
        <v>0</v>
      </c>
      <c r="HF154" s="151">
        <v>5</v>
      </c>
      <c r="HG154" s="151">
        <v>0</v>
      </c>
      <c r="HH154" s="151">
        <v>0</v>
      </c>
      <c r="HI154" s="151">
        <v>0</v>
      </c>
      <c r="HJ154" s="153">
        <v>0</v>
      </c>
      <c r="HK154" s="154">
        <v>0</v>
      </c>
      <c r="HL154" s="154">
        <v>0</v>
      </c>
      <c r="HM154" s="154">
        <v>0</v>
      </c>
      <c r="HN154" s="155">
        <v>0</v>
      </c>
      <c r="HO154" s="151">
        <v>1</v>
      </c>
      <c r="HP154" s="151">
        <v>2</v>
      </c>
      <c r="HQ154" s="151">
        <v>3</v>
      </c>
      <c r="HR154" s="151">
        <v>5</v>
      </c>
      <c r="HS154" s="151">
        <v>6</v>
      </c>
      <c r="HT154" s="151">
        <v>0</v>
      </c>
      <c r="HU154" s="151">
        <v>0</v>
      </c>
      <c r="HV154" s="151">
        <v>0</v>
      </c>
      <c r="HW154" s="156" t="s">
        <v>267</v>
      </c>
      <c r="HX154" s="151" t="s">
        <v>963</v>
      </c>
      <c r="HY154" s="153">
        <v>1</v>
      </c>
      <c r="HZ154" s="155" t="s">
        <v>964</v>
      </c>
    </row>
    <row r="155" spans="1:234" s="18" customFormat="1" x14ac:dyDescent="0.2">
      <c r="A155" s="151">
        <v>82</v>
      </c>
      <c r="B155" s="151"/>
      <c r="C155" s="146" t="s">
        <v>310</v>
      </c>
      <c r="D155" s="151">
        <v>4</v>
      </c>
      <c r="E155" s="151">
        <v>1</v>
      </c>
      <c r="F155" s="145" t="s">
        <v>957</v>
      </c>
      <c r="G155" s="151">
        <v>32</v>
      </c>
      <c r="H155" s="151"/>
      <c r="I155" s="152">
        <v>3</v>
      </c>
      <c r="J155" s="151"/>
      <c r="K155" s="153">
        <v>7</v>
      </c>
      <c r="L155" s="154">
        <v>3</v>
      </c>
      <c r="M155" s="154">
        <v>2</v>
      </c>
      <c r="N155" s="154">
        <v>1</v>
      </c>
      <c r="O155" s="154">
        <v>5</v>
      </c>
      <c r="P155" s="155">
        <v>6</v>
      </c>
      <c r="Q155" s="151"/>
      <c r="R155" s="151"/>
      <c r="S155" s="151"/>
      <c r="T155" s="153">
        <v>1</v>
      </c>
      <c r="U155" s="154">
        <v>1</v>
      </c>
      <c r="V155" s="155">
        <v>2</v>
      </c>
      <c r="W155" s="151">
        <v>1</v>
      </c>
      <c r="X155" s="151">
        <v>2</v>
      </c>
      <c r="Y155" s="151">
        <v>3</v>
      </c>
      <c r="Z155" s="153">
        <v>2</v>
      </c>
      <c r="AA155" s="154">
        <v>2</v>
      </c>
      <c r="AB155" s="155">
        <v>1</v>
      </c>
      <c r="AC155" s="151">
        <v>2</v>
      </c>
      <c r="AD155" s="151">
        <v>2</v>
      </c>
      <c r="AE155" s="151">
        <v>1</v>
      </c>
      <c r="AF155" s="153">
        <v>2</v>
      </c>
      <c r="AG155" s="154">
        <v>2</v>
      </c>
      <c r="AH155" s="155">
        <v>1</v>
      </c>
      <c r="AI155" s="151">
        <v>2</v>
      </c>
      <c r="AJ155" s="151">
        <v>1</v>
      </c>
      <c r="AK155" s="151">
        <v>1</v>
      </c>
      <c r="AL155" s="153">
        <v>1</v>
      </c>
      <c r="AM155" s="154">
        <v>1</v>
      </c>
      <c r="AN155" s="155">
        <v>1</v>
      </c>
      <c r="AO155" s="151">
        <v>1</v>
      </c>
      <c r="AP155" s="151">
        <v>1</v>
      </c>
      <c r="AQ155" s="151">
        <v>1</v>
      </c>
      <c r="AR155" s="153">
        <v>2</v>
      </c>
      <c r="AS155" s="154">
        <v>2</v>
      </c>
      <c r="AT155" s="155">
        <v>2</v>
      </c>
      <c r="AU155" s="151">
        <v>3</v>
      </c>
      <c r="AV155" s="151">
        <v>3</v>
      </c>
      <c r="AW155" s="151">
        <v>2</v>
      </c>
      <c r="AX155" s="153">
        <v>0</v>
      </c>
      <c r="AY155" s="153">
        <v>0</v>
      </c>
      <c r="AZ155" s="155">
        <v>0</v>
      </c>
      <c r="BA155" s="154"/>
      <c r="BB155" s="151">
        <v>2</v>
      </c>
      <c r="BC155" s="151">
        <v>4</v>
      </c>
      <c r="BD155" s="151">
        <v>6</v>
      </c>
      <c r="BE155" s="151">
        <v>8</v>
      </c>
      <c r="BF155" s="145"/>
      <c r="BG155" s="153">
        <v>9</v>
      </c>
      <c r="BH155" s="154">
        <v>8</v>
      </c>
      <c r="BI155" s="154">
        <v>7</v>
      </c>
      <c r="BJ155" s="155">
        <v>7</v>
      </c>
      <c r="BK155" s="154"/>
      <c r="BL155" s="151">
        <v>2</v>
      </c>
      <c r="BM155" s="151">
        <v>4</v>
      </c>
      <c r="BN155" s="151">
        <v>6</v>
      </c>
      <c r="BO155" s="151">
        <v>6</v>
      </c>
      <c r="BP155" s="151"/>
      <c r="BQ155" s="153">
        <v>1</v>
      </c>
      <c r="BR155" s="154">
        <v>1</v>
      </c>
      <c r="BS155" s="154">
        <v>2</v>
      </c>
      <c r="BT155" s="155">
        <v>2</v>
      </c>
      <c r="BU155" s="154"/>
      <c r="BV155" s="151">
        <v>1</v>
      </c>
      <c r="BW155" s="151">
        <v>2</v>
      </c>
      <c r="BX155" s="151">
        <v>3</v>
      </c>
      <c r="BY155" s="151">
        <v>4</v>
      </c>
      <c r="BZ155" s="151"/>
      <c r="CA155" s="153">
        <v>1</v>
      </c>
      <c r="CB155" s="154">
        <v>2</v>
      </c>
      <c r="CC155" s="154">
        <v>4</v>
      </c>
      <c r="CD155" s="155">
        <v>4</v>
      </c>
      <c r="CE155" s="154"/>
      <c r="CF155" s="151">
        <v>1</v>
      </c>
      <c r="CG155" s="151">
        <v>2</v>
      </c>
      <c r="CH155" s="151">
        <v>3</v>
      </c>
      <c r="CI155" s="151">
        <v>4</v>
      </c>
      <c r="CJ155" s="156">
        <v>0</v>
      </c>
      <c r="CK155" s="154"/>
      <c r="CL155" s="151">
        <v>2</v>
      </c>
      <c r="CM155" s="151">
        <v>2</v>
      </c>
      <c r="CN155" s="151">
        <v>5</v>
      </c>
      <c r="CO155" s="151">
        <v>4</v>
      </c>
      <c r="CP155" s="151"/>
      <c r="CQ155" s="153">
        <v>2</v>
      </c>
      <c r="CR155" s="154">
        <v>2</v>
      </c>
      <c r="CS155" s="154">
        <v>2</v>
      </c>
      <c r="CT155" s="155">
        <v>2</v>
      </c>
      <c r="CU155" s="154"/>
      <c r="CV155" s="151">
        <v>2</v>
      </c>
      <c r="CW155" s="151">
        <v>2</v>
      </c>
      <c r="CX155" s="151">
        <v>2</v>
      </c>
      <c r="CY155" s="151">
        <v>2</v>
      </c>
      <c r="CZ155" s="145"/>
      <c r="DA155" s="153">
        <v>2</v>
      </c>
      <c r="DB155" s="154">
        <v>2</v>
      </c>
      <c r="DC155" s="154">
        <v>2</v>
      </c>
      <c r="DD155" s="155">
        <v>2</v>
      </c>
      <c r="DE155" s="154"/>
      <c r="DF155" s="151">
        <v>2</v>
      </c>
      <c r="DG155" s="151">
        <v>2</v>
      </c>
      <c r="DH155" s="151">
        <v>2</v>
      </c>
      <c r="DI155" s="151">
        <v>2</v>
      </c>
      <c r="DJ155" s="151"/>
      <c r="DK155" s="153">
        <v>3</v>
      </c>
      <c r="DL155" s="154">
        <v>2</v>
      </c>
      <c r="DM155" s="154">
        <v>2</v>
      </c>
      <c r="DN155" s="155">
        <v>2</v>
      </c>
      <c r="DO155" s="154"/>
      <c r="DP155" s="151">
        <v>5</v>
      </c>
      <c r="DQ155" s="151">
        <v>5</v>
      </c>
      <c r="DR155" s="151">
        <v>5</v>
      </c>
      <c r="DS155" s="151">
        <v>5</v>
      </c>
      <c r="DT155" s="151"/>
      <c r="DU155" s="153">
        <v>3</v>
      </c>
      <c r="DV155" s="154">
        <v>3</v>
      </c>
      <c r="DW155" s="155">
        <v>3</v>
      </c>
      <c r="DX155" s="151">
        <v>0</v>
      </c>
      <c r="DY155" s="156">
        <v>0</v>
      </c>
      <c r="DZ155" s="154"/>
      <c r="EA155" s="151">
        <v>2</v>
      </c>
      <c r="EB155" s="151">
        <v>4</v>
      </c>
      <c r="EC155" s="151">
        <v>5</v>
      </c>
      <c r="ED155" s="151"/>
      <c r="EE155" s="151">
        <v>0</v>
      </c>
      <c r="EF155" s="151"/>
      <c r="EG155" s="153">
        <v>2</v>
      </c>
      <c r="EH155" s="154">
        <v>4</v>
      </c>
      <c r="EI155" s="154">
        <v>5</v>
      </c>
      <c r="EJ155" s="148"/>
      <c r="EK155" s="155">
        <v>0</v>
      </c>
      <c r="EL155" s="154"/>
      <c r="EM155" s="151">
        <v>1</v>
      </c>
      <c r="EN155" s="151">
        <v>5</v>
      </c>
      <c r="EO155" s="151">
        <v>7</v>
      </c>
      <c r="EP155" s="145"/>
      <c r="EQ155" s="151">
        <v>0</v>
      </c>
      <c r="ER155" s="151"/>
      <c r="ES155" s="153">
        <v>1</v>
      </c>
      <c r="ET155" s="154">
        <v>5</v>
      </c>
      <c r="EU155" s="154">
        <v>7</v>
      </c>
      <c r="EV155" s="148"/>
      <c r="EW155" s="155">
        <v>0</v>
      </c>
      <c r="EX155" s="154"/>
      <c r="EY155" s="151">
        <v>3</v>
      </c>
      <c r="EZ155" s="151">
        <v>0</v>
      </c>
      <c r="FA155" s="151"/>
      <c r="FB155" s="153">
        <v>1</v>
      </c>
      <c r="FC155" s="154">
        <v>3</v>
      </c>
      <c r="FD155" s="154">
        <v>4</v>
      </c>
      <c r="FE155" s="154">
        <v>6</v>
      </c>
      <c r="FF155" s="154">
        <v>0</v>
      </c>
      <c r="FG155" s="154">
        <v>0</v>
      </c>
      <c r="FH155" s="154">
        <v>0</v>
      </c>
      <c r="FI155" s="154"/>
      <c r="FJ155" s="155">
        <v>0</v>
      </c>
      <c r="FK155" s="154"/>
      <c r="FL155" s="151">
        <v>1</v>
      </c>
      <c r="FM155" s="151">
        <v>2</v>
      </c>
      <c r="FN155" s="151">
        <v>5</v>
      </c>
      <c r="FO155" s="151">
        <v>6</v>
      </c>
      <c r="FP155" s="151">
        <v>7</v>
      </c>
      <c r="FQ155" s="151">
        <v>0</v>
      </c>
      <c r="FR155" s="151">
        <v>0</v>
      </c>
      <c r="FS155" s="151">
        <v>0</v>
      </c>
      <c r="FT155" s="151"/>
      <c r="FU155" s="151">
        <v>0</v>
      </c>
      <c r="FV155" s="151"/>
      <c r="FW155" s="153">
        <v>2</v>
      </c>
      <c r="FX155" s="155">
        <v>0</v>
      </c>
      <c r="FY155" s="154"/>
      <c r="FZ155" s="151">
        <v>5</v>
      </c>
      <c r="GA155" s="151">
        <v>0</v>
      </c>
      <c r="GB155" s="153">
        <v>1</v>
      </c>
      <c r="GC155" s="154">
        <v>0</v>
      </c>
      <c r="GD155" s="154">
        <v>0</v>
      </c>
      <c r="GE155" s="154">
        <v>0</v>
      </c>
      <c r="GF155" s="155">
        <v>0</v>
      </c>
      <c r="GG155" s="153">
        <v>2</v>
      </c>
      <c r="GH155" s="154">
        <v>0</v>
      </c>
      <c r="GI155" s="154">
        <v>0</v>
      </c>
      <c r="GJ155" s="155" t="s">
        <v>265</v>
      </c>
      <c r="GK155" s="151">
        <v>7</v>
      </c>
      <c r="GL155" s="151">
        <v>0</v>
      </c>
      <c r="GM155" s="151">
        <v>0</v>
      </c>
      <c r="GN155" s="151" t="s">
        <v>265</v>
      </c>
      <c r="GO155" s="153">
        <v>3</v>
      </c>
      <c r="GP155" s="155">
        <v>0</v>
      </c>
      <c r="GQ155" s="151">
        <v>1</v>
      </c>
      <c r="GR155" s="151">
        <v>0</v>
      </c>
      <c r="GS155" s="153">
        <v>2</v>
      </c>
      <c r="GT155" s="154">
        <v>3</v>
      </c>
      <c r="GU155" s="154">
        <v>4</v>
      </c>
      <c r="GV155" s="154">
        <v>6</v>
      </c>
      <c r="GW155" s="154">
        <v>8</v>
      </c>
      <c r="GX155" s="155">
        <v>0</v>
      </c>
      <c r="GY155" s="151">
        <v>0</v>
      </c>
      <c r="GZ155" s="153">
        <v>0</v>
      </c>
      <c r="HA155" s="154">
        <v>2</v>
      </c>
      <c r="HB155" s="154">
        <v>0</v>
      </c>
      <c r="HC155" s="154">
        <v>0</v>
      </c>
      <c r="HD155" s="155">
        <v>0</v>
      </c>
      <c r="HE155" s="151">
        <v>0</v>
      </c>
      <c r="HF155" s="151">
        <v>20</v>
      </c>
      <c r="HG155" s="151">
        <v>0</v>
      </c>
      <c r="HH155" s="151">
        <v>0</v>
      </c>
      <c r="HI155" s="151">
        <v>0</v>
      </c>
      <c r="HJ155" s="153">
        <v>0</v>
      </c>
      <c r="HK155" s="154">
        <v>0</v>
      </c>
      <c r="HL155" s="154">
        <v>0</v>
      </c>
      <c r="HM155" s="154">
        <v>0</v>
      </c>
      <c r="HN155" s="155">
        <v>0</v>
      </c>
      <c r="HO155" s="151">
        <v>1</v>
      </c>
      <c r="HP155" s="151">
        <v>2</v>
      </c>
      <c r="HQ155" s="151">
        <v>3</v>
      </c>
      <c r="HR155" s="151">
        <v>4</v>
      </c>
      <c r="HS155" s="151">
        <v>5</v>
      </c>
      <c r="HT155" s="151">
        <v>6</v>
      </c>
      <c r="HU155" s="151">
        <v>7</v>
      </c>
      <c r="HV155" s="151">
        <v>0</v>
      </c>
      <c r="HW155" s="156">
        <v>0</v>
      </c>
      <c r="HX155" s="151" t="s">
        <v>859</v>
      </c>
      <c r="HY155" s="153">
        <v>2</v>
      </c>
      <c r="HZ155" s="155" t="s">
        <v>965</v>
      </c>
    </row>
    <row r="156" spans="1:234" s="18" customFormat="1" x14ac:dyDescent="0.2">
      <c r="A156" s="145">
        <v>83</v>
      </c>
      <c r="B156" s="151"/>
      <c r="C156" s="146" t="s">
        <v>966</v>
      </c>
      <c r="D156" s="151">
        <v>4</v>
      </c>
      <c r="E156" s="151">
        <v>1</v>
      </c>
      <c r="F156" s="145" t="s">
        <v>957</v>
      </c>
      <c r="G156" s="151">
        <v>32</v>
      </c>
      <c r="H156" s="151"/>
      <c r="I156" s="152">
        <v>3</v>
      </c>
      <c r="J156" s="151"/>
      <c r="K156" s="153">
        <v>7</v>
      </c>
      <c r="L156" s="154">
        <v>8</v>
      </c>
      <c r="M156" s="154">
        <v>9</v>
      </c>
      <c r="N156" s="154">
        <v>1</v>
      </c>
      <c r="O156" s="154">
        <v>2</v>
      </c>
      <c r="P156" s="155">
        <v>10</v>
      </c>
      <c r="Q156" s="151"/>
      <c r="R156" s="151"/>
      <c r="S156" s="151"/>
      <c r="T156" s="153">
        <v>1</v>
      </c>
      <c r="U156" s="154">
        <v>2</v>
      </c>
      <c r="V156" s="155">
        <v>2</v>
      </c>
      <c r="W156" s="151">
        <v>3</v>
      </c>
      <c r="X156" s="151">
        <v>2</v>
      </c>
      <c r="Y156" s="151">
        <v>2</v>
      </c>
      <c r="Z156" s="153">
        <v>4</v>
      </c>
      <c r="AA156" s="154">
        <v>3</v>
      </c>
      <c r="AB156" s="155">
        <v>2</v>
      </c>
      <c r="AC156" s="151">
        <v>5</v>
      </c>
      <c r="AD156" s="151">
        <v>4</v>
      </c>
      <c r="AE156" s="151">
        <v>2</v>
      </c>
      <c r="AF156" s="153">
        <v>4</v>
      </c>
      <c r="AG156" s="154">
        <v>3</v>
      </c>
      <c r="AH156" s="155">
        <v>2</v>
      </c>
      <c r="AI156" s="151">
        <v>5</v>
      </c>
      <c r="AJ156" s="151">
        <v>3</v>
      </c>
      <c r="AK156" s="151">
        <v>2</v>
      </c>
      <c r="AL156" s="153">
        <v>1</v>
      </c>
      <c r="AM156" s="154">
        <v>1</v>
      </c>
      <c r="AN156" s="155">
        <v>1</v>
      </c>
      <c r="AO156" s="151">
        <v>2</v>
      </c>
      <c r="AP156" s="151">
        <v>2</v>
      </c>
      <c r="AQ156" s="151">
        <v>2</v>
      </c>
      <c r="AR156" s="153">
        <v>4</v>
      </c>
      <c r="AS156" s="154">
        <v>4</v>
      </c>
      <c r="AT156" s="155">
        <v>4</v>
      </c>
      <c r="AU156" s="151">
        <v>5</v>
      </c>
      <c r="AV156" s="151">
        <v>4</v>
      </c>
      <c r="AW156" s="151">
        <v>3</v>
      </c>
      <c r="AX156" s="153" t="s">
        <v>967</v>
      </c>
      <c r="AY156" s="154" t="s">
        <v>967</v>
      </c>
      <c r="AZ156" s="155" t="s">
        <v>967</v>
      </c>
      <c r="BA156" s="154"/>
      <c r="BB156" s="151">
        <v>2</v>
      </c>
      <c r="BC156" s="151">
        <v>4</v>
      </c>
      <c r="BD156" s="151">
        <v>4</v>
      </c>
      <c r="BE156" s="151">
        <v>3</v>
      </c>
      <c r="BF156" s="145"/>
      <c r="BG156" s="153">
        <v>9</v>
      </c>
      <c r="BH156" s="154">
        <v>8</v>
      </c>
      <c r="BI156" s="154">
        <v>6</v>
      </c>
      <c r="BJ156" s="155">
        <v>4</v>
      </c>
      <c r="BK156" s="154"/>
      <c r="BL156" s="151">
        <v>2</v>
      </c>
      <c r="BM156" s="151">
        <v>3</v>
      </c>
      <c r="BN156" s="151">
        <v>6</v>
      </c>
      <c r="BO156" s="151">
        <v>6</v>
      </c>
      <c r="BP156" s="151"/>
      <c r="BQ156" s="153">
        <v>2</v>
      </c>
      <c r="BR156" s="154">
        <v>2</v>
      </c>
      <c r="BS156" s="154">
        <v>2</v>
      </c>
      <c r="BT156" s="155">
        <v>2</v>
      </c>
      <c r="BU156" s="154"/>
      <c r="BV156" s="151">
        <v>2</v>
      </c>
      <c r="BW156" s="151">
        <v>3</v>
      </c>
      <c r="BX156" s="151">
        <v>3</v>
      </c>
      <c r="BY156" s="151">
        <v>4</v>
      </c>
      <c r="BZ156" s="151"/>
      <c r="CA156" s="153">
        <v>1</v>
      </c>
      <c r="CB156" s="154">
        <v>2</v>
      </c>
      <c r="CC156" s="154">
        <v>4</v>
      </c>
      <c r="CD156" s="155">
        <v>4</v>
      </c>
      <c r="CE156" s="154"/>
      <c r="CF156" s="151">
        <v>1</v>
      </c>
      <c r="CG156" s="151">
        <v>3</v>
      </c>
      <c r="CH156" s="151">
        <v>4</v>
      </c>
      <c r="CI156" s="151">
        <v>4</v>
      </c>
      <c r="CJ156" s="156" t="s">
        <v>968</v>
      </c>
      <c r="CK156" s="154"/>
      <c r="CL156" s="151">
        <v>5</v>
      </c>
      <c r="CM156" s="151">
        <v>5</v>
      </c>
      <c r="CN156" s="151">
        <v>4</v>
      </c>
      <c r="CO156" s="151">
        <v>4</v>
      </c>
      <c r="CP156" s="151"/>
      <c r="CQ156" s="153">
        <v>2</v>
      </c>
      <c r="CR156" s="154">
        <v>2</v>
      </c>
      <c r="CS156" s="154">
        <v>2</v>
      </c>
      <c r="CT156" s="155">
        <v>2</v>
      </c>
      <c r="CU156" s="154"/>
      <c r="CV156" s="151">
        <v>3</v>
      </c>
      <c r="CW156" s="151">
        <v>3</v>
      </c>
      <c r="CX156" s="151">
        <v>3</v>
      </c>
      <c r="CY156" s="151">
        <v>4</v>
      </c>
      <c r="CZ156" s="145"/>
      <c r="DA156" s="153">
        <v>2</v>
      </c>
      <c r="DB156" s="154">
        <v>2</v>
      </c>
      <c r="DC156" s="154">
        <v>2</v>
      </c>
      <c r="DD156" s="155">
        <v>2</v>
      </c>
      <c r="DE156" s="154"/>
      <c r="DF156" s="151">
        <v>4</v>
      </c>
      <c r="DG156" s="151">
        <v>3</v>
      </c>
      <c r="DH156" s="151">
        <v>2</v>
      </c>
      <c r="DI156" s="151">
        <v>4</v>
      </c>
      <c r="DJ156" s="151"/>
      <c r="DK156" s="153">
        <v>4</v>
      </c>
      <c r="DL156" s="154">
        <v>4</v>
      </c>
      <c r="DM156" s="154">
        <v>4</v>
      </c>
      <c r="DN156" s="155">
        <v>4</v>
      </c>
      <c r="DO156" s="154"/>
      <c r="DP156" s="151">
        <v>3</v>
      </c>
      <c r="DQ156" s="151">
        <v>3</v>
      </c>
      <c r="DR156" s="151">
        <v>3</v>
      </c>
      <c r="DS156" s="151">
        <v>4</v>
      </c>
      <c r="DT156" s="151"/>
      <c r="DU156" s="153">
        <v>3</v>
      </c>
      <c r="DV156" s="154">
        <v>2</v>
      </c>
      <c r="DW156" s="155">
        <v>2</v>
      </c>
      <c r="DX156" s="151" t="s">
        <v>969</v>
      </c>
      <c r="DY156" s="156" t="s">
        <v>970</v>
      </c>
      <c r="DZ156" s="154"/>
      <c r="EA156" s="151">
        <v>1</v>
      </c>
      <c r="EB156" s="151">
        <v>2</v>
      </c>
      <c r="EC156" s="151">
        <v>5</v>
      </c>
      <c r="ED156" s="151"/>
      <c r="EE156" s="151">
        <v>0</v>
      </c>
      <c r="EF156" s="151"/>
      <c r="EG156" s="153">
        <v>1</v>
      </c>
      <c r="EH156" s="154">
        <v>2</v>
      </c>
      <c r="EI156" s="154">
        <v>5</v>
      </c>
      <c r="EJ156" s="148"/>
      <c r="EK156" s="155">
        <v>0</v>
      </c>
      <c r="EL156" s="154"/>
      <c r="EM156" s="151">
        <v>1</v>
      </c>
      <c r="EN156" s="151">
        <v>5</v>
      </c>
      <c r="EO156" s="151">
        <v>8</v>
      </c>
      <c r="EP156" s="145"/>
      <c r="EQ156" s="151">
        <v>0</v>
      </c>
      <c r="ER156" s="151"/>
      <c r="ES156" s="153">
        <v>1</v>
      </c>
      <c r="ET156" s="154">
        <v>5</v>
      </c>
      <c r="EU156" s="154">
        <v>7</v>
      </c>
      <c r="EV156" s="148"/>
      <c r="EW156" s="155">
        <v>0</v>
      </c>
      <c r="EX156" s="154"/>
      <c r="EY156" s="151">
        <v>3</v>
      </c>
      <c r="EZ156" s="151">
        <v>0</v>
      </c>
      <c r="FA156" s="151"/>
      <c r="FB156" s="153">
        <v>1</v>
      </c>
      <c r="FC156" s="154">
        <v>4</v>
      </c>
      <c r="FD156" s="154">
        <v>0</v>
      </c>
      <c r="FE156" s="154">
        <v>0</v>
      </c>
      <c r="FF156" s="154">
        <v>0</v>
      </c>
      <c r="FG156" s="154">
        <v>0</v>
      </c>
      <c r="FH156" s="154">
        <v>0</v>
      </c>
      <c r="FI156" s="154"/>
      <c r="FJ156" s="155">
        <v>0</v>
      </c>
      <c r="FK156" s="154"/>
      <c r="FL156" s="151">
        <v>1</v>
      </c>
      <c r="FM156" s="151">
        <v>2</v>
      </c>
      <c r="FN156" s="151">
        <v>7</v>
      </c>
      <c r="FO156" s="151">
        <v>0</v>
      </c>
      <c r="FP156" s="151">
        <v>0</v>
      </c>
      <c r="FQ156" s="151">
        <v>0</v>
      </c>
      <c r="FR156" s="151">
        <v>0</v>
      </c>
      <c r="FS156" s="151">
        <v>0</v>
      </c>
      <c r="FT156" s="151"/>
      <c r="FU156" s="151">
        <v>0</v>
      </c>
      <c r="FV156" s="151"/>
      <c r="FW156" s="153">
        <v>1</v>
      </c>
      <c r="FX156" s="155" t="s">
        <v>971</v>
      </c>
      <c r="FY156" s="154"/>
      <c r="FZ156" s="151">
        <v>5</v>
      </c>
      <c r="GA156" s="151">
        <v>0</v>
      </c>
      <c r="GB156" s="153">
        <v>1</v>
      </c>
      <c r="GC156" s="154">
        <v>0</v>
      </c>
      <c r="GD156" s="154">
        <v>0</v>
      </c>
      <c r="GE156" s="154">
        <v>0</v>
      </c>
      <c r="GF156" s="155">
        <v>0</v>
      </c>
      <c r="GG156" s="153">
        <v>17</v>
      </c>
      <c r="GH156" s="154">
        <v>0</v>
      </c>
      <c r="GI156" s="154">
        <v>0</v>
      </c>
      <c r="GJ156" s="155">
        <v>0</v>
      </c>
      <c r="GK156" s="151">
        <v>20</v>
      </c>
      <c r="GL156" s="151">
        <v>0</v>
      </c>
      <c r="GM156" s="151">
        <v>0</v>
      </c>
      <c r="GN156" s="151">
        <v>0</v>
      </c>
      <c r="GO156" s="153">
        <v>1</v>
      </c>
      <c r="GP156" s="155">
        <v>0</v>
      </c>
      <c r="GQ156" s="151">
        <v>2</v>
      </c>
      <c r="GR156" s="151">
        <v>0</v>
      </c>
      <c r="GS156" s="153">
        <v>3</v>
      </c>
      <c r="GT156" s="154">
        <v>4</v>
      </c>
      <c r="GU156" s="154">
        <v>7</v>
      </c>
      <c r="GV156" s="154">
        <v>6</v>
      </c>
      <c r="GW156" s="154">
        <v>8</v>
      </c>
      <c r="GX156" s="155">
        <v>0</v>
      </c>
      <c r="GY156" s="151" t="s">
        <v>972</v>
      </c>
      <c r="GZ156" s="153">
        <v>0</v>
      </c>
      <c r="HA156" s="154">
        <v>1</v>
      </c>
      <c r="HB156" s="154">
        <v>0</v>
      </c>
      <c r="HC156" s="154">
        <v>0</v>
      </c>
      <c r="HD156" s="155">
        <v>0</v>
      </c>
      <c r="HE156" s="151">
        <v>0</v>
      </c>
      <c r="HF156" s="151">
        <v>7</v>
      </c>
      <c r="HG156" s="151">
        <v>0</v>
      </c>
      <c r="HH156" s="151">
        <v>0</v>
      </c>
      <c r="HI156" s="151">
        <v>0</v>
      </c>
      <c r="HJ156" s="153">
        <v>0</v>
      </c>
      <c r="HK156" s="154">
        <v>0</v>
      </c>
      <c r="HL156" s="154">
        <v>0</v>
      </c>
      <c r="HM156" s="154">
        <v>0</v>
      </c>
      <c r="HN156" s="155">
        <v>0</v>
      </c>
      <c r="HO156" s="151">
        <v>1</v>
      </c>
      <c r="HP156" s="151">
        <v>4</v>
      </c>
      <c r="HQ156" s="151">
        <v>6</v>
      </c>
      <c r="HR156" s="151">
        <v>0</v>
      </c>
      <c r="HS156" s="151">
        <v>0</v>
      </c>
      <c r="HT156" s="151">
        <v>0</v>
      </c>
      <c r="HU156" s="151">
        <v>0</v>
      </c>
      <c r="HV156" s="151">
        <v>0</v>
      </c>
      <c r="HW156" s="156">
        <v>0</v>
      </c>
      <c r="HX156" s="151" t="s">
        <v>973</v>
      </c>
      <c r="HY156" s="153">
        <v>4</v>
      </c>
      <c r="HZ156" s="155" t="s">
        <v>974</v>
      </c>
    </row>
    <row r="157" spans="1:234" x14ac:dyDescent="0.2">
      <c r="A157" s="151">
        <v>84</v>
      </c>
      <c r="B157" s="151"/>
      <c r="C157" s="146" t="s">
        <v>328</v>
      </c>
      <c r="D157" s="151">
        <v>4</v>
      </c>
      <c r="E157" s="151">
        <v>1</v>
      </c>
      <c r="F157" s="145" t="s">
        <v>957</v>
      </c>
      <c r="G157" s="151">
        <v>32</v>
      </c>
      <c r="H157" s="151"/>
      <c r="I157" s="152">
        <v>3</v>
      </c>
      <c r="J157" s="151"/>
      <c r="K157" s="153">
        <v>2</v>
      </c>
      <c r="L157" s="154">
        <v>3</v>
      </c>
      <c r="M157" s="154">
        <v>8</v>
      </c>
      <c r="N157" s="154">
        <v>0</v>
      </c>
      <c r="O157" s="154">
        <v>1</v>
      </c>
      <c r="P157" s="155">
        <v>11</v>
      </c>
      <c r="Q157" s="151"/>
      <c r="R157" s="151"/>
      <c r="S157" s="151"/>
      <c r="T157" s="153">
        <v>1</v>
      </c>
      <c r="U157" s="154">
        <v>2</v>
      </c>
      <c r="V157" s="155">
        <v>3</v>
      </c>
      <c r="W157" s="151">
        <v>2</v>
      </c>
      <c r="X157" s="151">
        <v>3</v>
      </c>
      <c r="Y157" s="151">
        <v>3</v>
      </c>
      <c r="Z157" s="153">
        <v>2</v>
      </c>
      <c r="AA157" s="154">
        <v>2</v>
      </c>
      <c r="AB157" s="155">
        <v>3</v>
      </c>
      <c r="AC157" s="151">
        <v>2</v>
      </c>
      <c r="AD157" s="151">
        <v>2</v>
      </c>
      <c r="AE157" s="151">
        <v>1</v>
      </c>
      <c r="AF157" s="153">
        <v>2</v>
      </c>
      <c r="AG157" s="154">
        <v>2</v>
      </c>
      <c r="AH157" s="155">
        <v>1</v>
      </c>
      <c r="AI157" s="151">
        <v>2</v>
      </c>
      <c r="AJ157" s="151">
        <v>2</v>
      </c>
      <c r="AK157" s="151">
        <v>1</v>
      </c>
      <c r="AL157" s="153">
        <v>1</v>
      </c>
      <c r="AM157" s="154">
        <v>1</v>
      </c>
      <c r="AN157" s="155">
        <v>1</v>
      </c>
      <c r="AO157" s="151">
        <v>1</v>
      </c>
      <c r="AP157" s="151">
        <v>1</v>
      </c>
      <c r="AQ157" s="151">
        <v>2</v>
      </c>
      <c r="AR157" s="153">
        <v>2</v>
      </c>
      <c r="AS157" s="154">
        <v>2</v>
      </c>
      <c r="AT157" s="155">
        <v>1</v>
      </c>
      <c r="AU157" s="151">
        <v>4</v>
      </c>
      <c r="AV157" s="151">
        <v>3</v>
      </c>
      <c r="AW157" s="151">
        <v>3</v>
      </c>
      <c r="AX157" s="153">
        <v>0</v>
      </c>
      <c r="AY157" s="154">
        <v>0</v>
      </c>
      <c r="AZ157" s="155">
        <v>0</v>
      </c>
      <c r="BA157" s="154"/>
      <c r="BB157" s="151">
        <v>2</v>
      </c>
      <c r="BC157" s="151">
        <v>4</v>
      </c>
      <c r="BD157" s="151">
        <v>6</v>
      </c>
      <c r="BE157" s="151">
        <v>7</v>
      </c>
      <c r="BF157" s="145"/>
      <c r="BG157" s="153">
        <v>8</v>
      </c>
      <c r="BH157" s="154">
        <v>6</v>
      </c>
      <c r="BI157" s="154">
        <v>5</v>
      </c>
      <c r="BJ157" s="155">
        <v>4</v>
      </c>
      <c r="BK157" s="154"/>
      <c r="BL157" s="151">
        <v>4</v>
      </c>
      <c r="BM157" s="151">
        <v>5</v>
      </c>
      <c r="BN157" s="151">
        <v>6</v>
      </c>
      <c r="BO157" s="151">
        <v>6</v>
      </c>
      <c r="BP157" s="151"/>
      <c r="BQ157" s="153">
        <v>2</v>
      </c>
      <c r="BR157" s="154">
        <v>2</v>
      </c>
      <c r="BS157" s="154">
        <v>3</v>
      </c>
      <c r="BT157" s="155">
        <v>3</v>
      </c>
      <c r="BU157" s="154"/>
      <c r="BV157" s="151">
        <v>3</v>
      </c>
      <c r="BW157" s="151">
        <v>4</v>
      </c>
      <c r="BX157" s="151">
        <v>5</v>
      </c>
      <c r="BY157" s="151">
        <v>6</v>
      </c>
      <c r="BZ157" s="151"/>
      <c r="CA157" s="153">
        <v>1</v>
      </c>
      <c r="CB157" s="154">
        <v>2</v>
      </c>
      <c r="CC157" s="154">
        <v>4</v>
      </c>
      <c r="CD157" s="155">
        <v>4</v>
      </c>
      <c r="CE157" s="154"/>
      <c r="CF157" s="151">
        <v>2</v>
      </c>
      <c r="CG157" s="151">
        <v>2</v>
      </c>
      <c r="CH157" s="151">
        <v>4</v>
      </c>
      <c r="CI157" s="151">
        <v>4</v>
      </c>
      <c r="CJ157" s="156">
        <v>0</v>
      </c>
      <c r="CK157" s="154"/>
      <c r="CL157" s="151">
        <v>1</v>
      </c>
      <c r="CM157" s="151">
        <v>2</v>
      </c>
      <c r="CN157" s="151">
        <v>2</v>
      </c>
      <c r="CO157" s="151">
        <v>2</v>
      </c>
      <c r="CP157" s="151"/>
      <c r="CQ157" s="153">
        <v>2</v>
      </c>
      <c r="CR157" s="154">
        <v>2</v>
      </c>
      <c r="CS157" s="154">
        <v>2</v>
      </c>
      <c r="CT157" s="155">
        <v>2</v>
      </c>
      <c r="CU157" s="154"/>
      <c r="CV157" s="151">
        <v>2</v>
      </c>
      <c r="CW157" s="151">
        <v>2</v>
      </c>
      <c r="CX157" s="151">
        <v>3</v>
      </c>
      <c r="CY157" s="151">
        <v>3</v>
      </c>
      <c r="CZ157" s="145"/>
      <c r="DA157" s="153">
        <v>2</v>
      </c>
      <c r="DB157" s="154">
        <v>2</v>
      </c>
      <c r="DC157" s="154">
        <v>3</v>
      </c>
      <c r="DD157" s="155">
        <v>3</v>
      </c>
      <c r="DE157" s="154"/>
      <c r="DF157" s="151">
        <v>2</v>
      </c>
      <c r="DG157" s="151">
        <v>2</v>
      </c>
      <c r="DH157" s="151">
        <v>2</v>
      </c>
      <c r="DI157" s="151">
        <v>2</v>
      </c>
      <c r="DJ157" s="151"/>
      <c r="DK157" s="153">
        <v>3</v>
      </c>
      <c r="DL157" s="154">
        <v>2</v>
      </c>
      <c r="DM157" s="154">
        <v>1</v>
      </c>
      <c r="DN157" s="155">
        <v>1</v>
      </c>
      <c r="DO157" s="154"/>
      <c r="DP157" s="151">
        <v>1</v>
      </c>
      <c r="DQ157" s="151">
        <v>2</v>
      </c>
      <c r="DR157" s="151">
        <v>2</v>
      </c>
      <c r="DS157" s="151">
        <v>2</v>
      </c>
      <c r="DT157" s="151"/>
      <c r="DU157" s="153">
        <v>4</v>
      </c>
      <c r="DV157" s="154">
        <v>3</v>
      </c>
      <c r="DW157" s="155">
        <v>3</v>
      </c>
      <c r="DX157" s="151">
        <v>0</v>
      </c>
      <c r="DY157" s="156">
        <v>0</v>
      </c>
      <c r="DZ157" s="154"/>
      <c r="EA157" s="151">
        <v>2</v>
      </c>
      <c r="EB157" s="151">
        <v>5</v>
      </c>
      <c r="EC157" s="151">
        <v>7</v>
      </c>
      <c r="ED157" s="151"/>
      <c r="EE157" s="151">
        <v>0</v>
      </c>
      <c r="EF157" s="151"/>
      <c r="EG157" s="153">
        <v>2</v>
      </c>
      <c r="EH157" s="154">
        <v>5</v>
      </c>
      <c r="EI157" s="154">
        <v>7</v>
      </c>
      <c r="EJ157" s="148"/>
      <c r="EK157" s="155">
        <v>0</v>
      </c>
      <c r="EL157" s="154"/>
      <c r="EM157" s="151">
        <v>2</v>
      </c>
      <c r="EN157" s="151">
        <v>5</v>
      </c>
      <c r="EO157" s="151">
        <v>7</v>
      </c>
      <c r="EP157" s="145"/>
      <c r="EQ157" s="151">
        <v>0</v>
      </c>
      <c r="ER157" s="151"/>
      <c r="ES157" s="153">
        <v>2</v>
      </c>
      <c r="ET157" s="154">
        <v>5</v>
      </c>
      <c r="EU157" s="154">
        <v>7</v>
      </c>
      <c r="EV157" s="148"/>
      <c r="EW157" s="155">
        <v>0</v>
      </c>
      <c r="EX157" s="154"/>
      <c r="EY157" s="151">
        <v>2</v>
      </c>
      <c r="EZ157" s="151">
        <v>0</v>
      </c>
      <c r="FA157" s="151"/>
      <c r="FB157" s="153">
        <v>1</v>
      </c>
      <c r="FC157" s="154">
        <v>4</v>
      </c>
      <c r="FD157" s="154">
        <v>6</v>
      </c>
      <c r="FE157" s="154">
        <v>0</v>
      </c>
      <c r="FF157" s="154">
        <v>0</v>
      </c>
      <c r="FG157" s="154">
        <v>0</v>
      </c>
      <c r="FH157" s="154">
        <v>0</v>
      </c>
      <c r="FI157" s="154"/>
      <c r="FJ157" s="155">
        <v>0</v>
      </c>
      <c r="FK157" s="154"/>
      <c r="FL157" s="151">
        <v>1</v>
      </c>
      <c r="FM157" s="151">
        <v>2</v>
      </c>
      <c r="FN157" s="151">
        <v>4</v>
      </c>
      <c r="FO157" s="151">
        <v>5</v>
      </c>
      <c r="FP157" s="151">
        <v>7</v>
      </c>
      <c r="FQ157" s="151">
        <v>0</v>
      </c>
      <c r="FR157" s="151">
        <v>0</v>
      </c>
      <c r="FS157" s="151">
        <v>0</v>
      </c>
      <c r="FT157" s="151"/>
      <c r="FU157" s="151">
        <v>0</v>
      </c>
      <c r="FV157" s="151"/>
      <c r="FW157" s="153">
        <v>2</v>
      </c>
      <c r="FX157" s="155">
        <v>0</v>
      </c>
      <c r="FY157" s="154"/>
      <c r="FZ157" s="151">
        <v>5</v>
      </c>
      <c r="GA157" s="151">
        <v>0</v>
      </c>
      <c r="GB157" s="153">
        <v>1</v>
      </c>
      <c r="GC157" s="154">
        <v>0</v>
      </c>
      <c r="GD157" s="154">
        <v>0</v>
      </c>
      <c r="GE157" s="154">
        <v>0</v>
      </c>
      <c r="GF157" s="155">
        <v>0</v>
      </c>
      <c r="GG157" s="153">
        <v>5</v>
      </c>
      <c r="GH157" s="154">
        <v>0</v>
      </c>
      <c r="GI157" s="154">
        <v>0</v>
      </c>
      <c r="GJ157" s="155" t="s">
        <v>265</v>
      </c>
      <c r="GK157" s="151">
        <v>12</v>
      </c>
      <c r="GL157" s="151">
        <v>4</v>
      </c>
      <c r="GM157" s="151">
        <v>0</v>
      </c>
      <c r="GN157" s="151" t="s">
        <v>265</v>
      </c>
      <c r="GO157" s="153">
        <v>2</v>
      </c>
      <c r="GP157" s="155">
        <v>0</v>
      </c>
      <c r="GQ157" s="151">
        <v>1</v>
      </c>
      <c r="GR157" s="151">
        <v>0</v>
      </c>
      <c r="GS157" s="153">
        <v>3</v>
      </c>
      <c r="GT157" s="154">
        <v>1</v>
      </c>
      <c r="GU157" s="154">
        <v>3</v>
      </c>
      <c r="GV157" s="154">
        <v>4</v>
      </c>
      <c r="GW157" s="154">
        <v>8</v>
      </c>
      <c r="GX157" s="155">
        <v>0</v>
      </c>
      <c r="GY157" s="151" t="s">
        <v>975</v>
      </c>
      <c r="GZ157" s="153">
        <v>0</v>
      </c>
      <c r="HA157" s="154">
        <v>2</v>
      </c>
      <c r="HB157" s="154">
        <v>0</v>
      </c>
      <c r="HC157" s="154">
        <v>0</v>
      </c>
      <c r="HD157" s="155">
        <v>0</v>
      </c>
      <c r="HE157" s="151">
        <v>0</v>
      </c>
      <c r="HF157" s="151">
        <v>10</v>
      </c>
      <c r="HG157" s="151">
        <v>3</v>
      </c>
      <c r="HH157" s="151">
        <v>0</v>
      </c>
      <c r="HI157" s="151">
        <v>0</v>
      </c>
      <c r="HJ157" s="153">
        <v>1</v>
      </c>
      <c r="HK157" s="154">
        <v>0</v>
      </c>
      <c r="HL157" s="154">
        <v>0</v>
      </c>
      <c r="HM157" s="154">
        <v>0</v>
      </c>
      <c r="HN157" s="155">
        <v>0</v>
      </c>
      <c r="HO157" s="151">
        <v>1</v>
      </c>
      <c r="HP157" s="151">
        <v>3</v>
      </c>
      <c r="HQ157" s="151">
        <v>4</v>
      </c>
      <c r="HR157" s="151">
        <v>0</v>
      </c>
      <c r="HS157" s="151">
        <v>0</v>
      </c>
      <c r="HT157" s="151">
        <v>0</v>
      </c>
      <c r="HU157" s="151">
        <v>0</v>
      </c>
      <c r="HV157" s="151">
        <v>0</v>
      </c>
      <c r="HW157" s="156">
        <v>0</v>
      </c>
      <c r="HX157" s="151" t="s">
        <v>976</v>
      </c>
      <c r="HY157" s="153">
        <v>5</v>
      </c>
      <c r="HZ157" s="155" t="s">
        <v>977</v>
      </c>
    </row>
    <row r="158" spans="1:234" x14ac:dyDescent="0.2">
      <c r="A158" s="145">
        <v>85</v>
      </c>
      <c r="B158" s="151"/>
      <c r="C158" s="146" t="s">
        <v>966</v>
      </c>
      <c r="D158" s="151">
        <v>4</v>
      </c>
      <c r="E158" s="151">
        <v>1</v>
      </c>
      <c r="F158" s="145" t="s">
        <v>957</v>
      </c>
      <c r="G158" s="151">
        <v>32</v>
      </c>
      <c r="H158" s="151"/>
      <c r="I158" s="152">
        <v>2</v>
      </c>
      <c r="J158" s="151"/>
      <c r="K158" s="153">
        <v>7</v>
      </c>
      <c r="L158" s="154">
        <v>9</v>
      </c>
      <c r="M158" s="154">
        <v>2</v>
      </c>
      <c r="N158" s="154">
        <v>5</v>
      </c>
      <c r="O158" s="154">
        <v>11</v>
      </c>
      <c r="P158" s="155">
        <v>1</v>
      </c>
      <c r="Q158" s="151"/>
      <c r="R158" s="151"/>
      <c r="S158" s="151"/>
      <c r="T158" s="153">
        <v>1</v>
      </c>
      <c r="U158" s="154">
        <v>1</v>
      </c>
      <c r="V158" s="155">
        <v>1</v>
      </c>
      <c r="W158" s="151">
        <v>1</v>
      </c>
      <c r="X158" s="151">
        <v>1</v>
      </c>
      <c r="Y158" s="151">
        <v>2</v>
      </c>
      <c r="Z158" s="153">
        <v>1</v>
      </c>
      <c r="AA158" s="154">
        <v>1</v>
      </c>
      <c r="AB158" s="155">
        <v>1</v>
      </c>
      <c r="AC158" s="151">
        <v>4</v>
      </c>
      <c r="AD158" s="151">
        <v>2</v>
      </c>
      <c r="AE158" s="151">
        <v>1</v>
      </c>
      <c r="AF158" s="153">
        <v>2</v>
      </c>
      <c r="AG158" s="154">
        <v>2</v>
      </c>
      <c r="AH158" s="155">
        <v>2</v>
      </c>
      <c r="AI158" s="151">
        <v>3</v>
      </c>
      <c r="AJ158" s="151">
        <v>3</v>
      </c>
      <c r="AK158" s="151">
        <v>2</v>
      </c>
      <c r="AL158" s="153">
        <v>1</v>
      </c>
      <c r="AM158" s="154">
        <v>1</v>
      </c>
      <c r="AN158" s="155">
        <v>1</v>
      </c>
      <c r="AO158" s="151">
        <v>1</v>
      </c>
      <c r="AP158" s="151">
        <v>1</v>
      </c>
      <c r="AQ158" s="151">
        <v>2</v>
      </c>
      <c r="AR158" s="153">
        <v>3</v>
      </c>
      <c r="AS158" s="154">
        <v>3</v>
      </c>
      <c r="AT158" s="155">
        <v>3</v>
      </c>
      <c r="AU158" s="151">
        <v>5</v>
      </c>
      <c r="AV158" s="151">
        <v>5</v>
      </c>
      <c r="AW158" s="151">
        <v>3</v>
      </c>
      <c r="AX158" s="153">
        <v>0</v>
      </c>
      <c r="AY158" s="153">
        <v>0</v>
      </c>
      <c r="AZ158" s="155">
        <v>0</v>
      </c>
      <c r="BA158" s="154"/>
      <c r="BB158" s="151">
        <v>3</v>
      </c>
      <c r="BC158" s="151">
        <v>4</v>
      </c>
      <c r="BD158" s="151">
        <v>4</v>
      </c>
      <c r="BE158" s="151">
        <v>4</v>
      </c>
      <c r="BF158" s="145"/>
      <c r="BG158" s="153">
        <v>5</v>
      </c>
      <c r="BH158" s="154">
        <v>4</v>
      </c>
      <c r="BI158" s="154">
        <v>3</v>
      </c>
      <c r="BJ158" s="155">
        <v>3</v>
      </c>
      <c r="BK158" s="154"/>
      <c r="BL158" s="151">
        <v>3</v>
      </c>
      <c r="BM158" s="151">
        <v>3</v>
      </c>
      <c r="BN158" s="151">
        <v>6</v>
      </c>
      <c r="BO158" s="151">
        <v>6</v>
      </c>
      <c r="BP158" s="151"/>
      <c r="BQ158" s="153">
        <v>1</v>
      </c>
      <c r="BR158" s="154">
        <v>2</v>
      </c>
      <c r="BS158" s="154">
        <v>2</v>
      </c>
      <c r="BT158" s="155">
        <v>2</v>
      </c>
      <c r="BU158" s="154"/>
      <c r="BV158" s="151">
        <v>2</v>
      </c>
      <c r="BW158" s="151">
        <v>3</v>
      </c>
      <c r="BX158" s="151">
        <v>4</v>
      </c>
      <c r="BY158" s="151">
        <v>4</v>
      </c>
      <c r="BZ158" s="151"/>
      <c r="CA158" s="153">
        <v>2</v>
      </c>
      <c r="CB158" s="154">
        <v>3</v>
      </c>
      <c r="CC158" s="154">
        <v>3</v>
      </c>
      <c r="CD158" s="155">
        <v>4</v>
      </c>
      <c r="CE158" s="154"/>
      <c r="CF158" s="151">
        <v>2</v>
      </c>
      <c r="CG158" s="151">
        <v>3</v>
      </c>
      <c r="CH158" s="151">
        <v>4</v>
      </c>
      <c r="CI158" s="151">
        <v>4</v>
      </c>
      <c r="CJ158" s="156">
        <v>0</v>
      </c>
      <c r="CK158" s="154"/>
      <c r="CL158" s="151">
        <v>2</v>
      </c>
      <c r="CM158" s="151">
        <v>2</v>
      </c>
      <c r="CN158" s="151">
        <v>2</v>
      </c>
      <c r="CO158" s="151">
        <v>4</v>
      </c>
      <c r="CP158" s="151"/>
      <c r="CQ158" s="153">
        <v>2</v>
      </c>
      <c r="CR158" s="154">
        <v>2</v>
      </c>
      <c r="CS158" s="154">
        <v>2</v>
      </c>
      <c r="CT158" s="155">
        <v>4</v>
      </c>
      <c r="CU158" s="154"/>
      <c r="CV158" s="151">
        <v>3</v>
      </c>
      <c r="CW158" s="151">
        <v>3</v>
      </c>
      <c r="CX158" s="151">
        <v>3</v>
      </c>
      <c r="CY158" s="151">
        <v>4</v>
      </c>
      <c r="CZ158" s="145"/>
      <c r="DA158" s="153">
        <v>3</v>
      </c>
      <c r="DB158" s="154">
        <v>3</v>
      </c>
      <c r="DC158" s="154">
        <v>3</v>
      </c>
      <c r="DD158" s="155">
        <v>4</v>
      </c>
      <c r="DE158" s="154"/>
      <c r="DF158" s="151">
        <v>4</v>
      </c>
      <c r="DG158" s="151">
        <v>4</v>
      </c>
      <c r="DH158" s="151">
        <v>4</v>
      </c>
      <c r="DI158" s="151">
        <v>4</v>
      </c>
      <c r="DJ158" s="151"/>
      <c r="DK158" s="153">
        <v>4</v>
      </c>
      <c r="DL158" s="154">
        <v>4</v>
      </c>
      <c r="DM158" s="154">
        <v>4</v>
      </c>
      <c r="DN158" s="155">
        <v>4</v>
      </c>
      <c r="DO158" s="154"/>
      <c r="DP158" s="151">
        <v>2</v>
      </c>
      <c r="DQ158" s="151">
        <v>2</v>
      </c>
      <c r="DR158" s="151">
        <v>2</v>
      </c>
      <c r="DS158" s="151">
        <v>2</v>
      </c>
      <c r="DT158" s="151"/>
      <c r="DU158" s="153">
        <v>3</v>
      </c>
      <c r="DV158" s="154">
        <v>3</v>
      </c>
      <c r="DW158" s="155">
        <v>3</v>
      </c>
      <c r="DX158" s="151">
        <v>0</v>
      </c>
      <c r="DY158" s="156">
        <v>0</v>
      </c>
      <c r="DZ158" s="154"/>
      <c r="EA158" s="151">
        <v>1</v>
      </c>
      <c r="EB158" s="151">
        <v>4</v>
      </c>
      <c r="EC158" s="151">
        <v>5</v>
      </c>
      <c r="ED158" s="151"/>
      <c r="EE158" s="151">
        <v>0</v>
      </c>
      <c r="EF158" s="151"/>
      <c r="EG158" s="153">
        <v>1</v>
      </c>
      <c r="EH158" s="154">
        <v>4</v>
      </c>
      <c r="EI158" s="154">
        <v>5</v>
      </c>
      <c r="EJ158" s="148"/>
      <c r="EK158" s="155">
        <v>0</v>
      </c>
      <c r="EL158" s="154"/>
      <c r="EM158" s="151">
        <v>1</v>
      </c>
      <c r="EN158" s="151">
        <v>4</v>
      </c>
      <c r="EO158" s="151">
        <v>5</v>
      </c>
      <c r="EP158" s="145"/>
      <c r="EQ158" s="151">
        <v>0</v>
      </c>
      <c r="ER158" s="151"/>
      <c r="ES158" s="153">
        <v>1</v>
      </c>
      <c r="ET158" s="154">
        <v>4</v>
      </c>
      <c r="EU158" s="154">
        <v>5</v>
      </c>
      <c r="EV158" s="148"/>
      <c r="EW158" s="155">
        <v>0</v>
      </c>
      <c r="EX158" s="154"/>
      <c r="EY158" s="151">
        <v>2</v>
      </c>
      <c r="EZ158" s="151">
        <v>0</v>
      </c>
      <c r="FA158" s="151"/>
      <c r="FB158" s="153">
        <v>1</v>
      </c>
      <c r="FC158" s="154">
        <v>4</v>
      </c>
      <c r="FD158" s="154">
        <v>6</v>
      </c>
      <c r="FE158" s="154">
        <v>0</v>
      </c>
      <c r="FF158" s="154">
        <v>0</v>
      </c>
      <c r="FG158" s="154">
        <v>0</v>
      </c>
      <c r="FH158" s="154">
        <v>0</v>
      </c>
      <c r="FI158" s="154"/>
      <c r="FJ158" s="155">
        <v>0</v>
      </c>
      <c r="FK158" s="154"/>
      <c r="FL158" s="151">
        <v>1</v>
      </c>
      <c r="FM158" s="151">
        <v>2</v>
      </c>
      <c r="FN158" s="151">
        <v>3</v>
      </c>
      <c r="FO158" s="151">
        <v>4</v>
      </c>
      <c r="FP158" s="151">
        <v>0</v>
      </c>
      <c r="FQ158" s="151">
        <v>0</v>
      </c>
      <c r="FR158" s="151">
        <v>0</v>
      </c>
      <c r="FS158" s="151">
        <v>0</v>
      </c>
      <c r="FT158" s="151"/>
      <c r="FU158" s="151">
        <v>0</v>
      </c>
      <c r="FV158" s="151"/>
      <c r="FW158" s="153">
        <v>2</v>
      </c>
      <c r="FX158" s="155">
        <v>0</v>
      </c>
      <c r="FY158" s="154"/>
      <c r="FZ158" s="151">
        <v>5</v>
      </c>
      <c r="GA158" s="151">
        <v>0</v>
      </c>
      <c r="GB158" s="153">
        <v>1</v>
      </c>
      <c r="GC158" s="154">
        <v>0</v>
      </c>
      <c r="GD158" s="154">
        <v>0</v>
      </c>
      <c r="GE158" s="154">
        <v>0</v>
      </c>
      <c r="GF158" s="155">
        <v>0</v>
      </c>
      <c r="GG158" s="153">
        <v>12</v>
      </c>
      <c r="GH158" s="154">
        <v>0</v>
      </c>
      <c r="GI158" s="154">
        <v>0</v>
      </c>
      <c r="GJ158" s="155" t="s">
        <v>265</v>
      </c>
      <c r="GK158" s="151">
        <v>15</v>
      </c>
      <c r="GL158" s="151">
        <v>0</v>
      </c>
      <c r="GM158" s="151">
        <v>0</v>
      </c>
      <c r="GN158" s="151" t="s">
        <v>265</v>
      </c>
      <c r="GO158" s="153">
        <v>3</v>
      </c>
      <c r="GP158" s="155">
        <v>0</v>
      </c>
      <c r="GQ158" s="151">
        <v>1</v>
      </c>
      <c r="GR158" s="151">
        <v>0</v>
      </c>
      <c r="GS158" s="153">
        <v>8</v>
      </c>
      <c r="GT158" s="154">
        <v>3</v>
      </c>
      <c r="GU158" s="154">
        <v>7</v>
      </c>
      <c r="GV158" s="154">
        <v>1</v>
      </c>
      <c r="GW158" s="154">
        <v>6</v>
      </c>
      <c r="GX158" s="155">
        <v>0</v>
      </c>
      <c r="GY158" s="151">
        <v>0</v>
      </c>
      <c r="GZ158" s="153">
        <v>0</v>
      </c>
      <c r="HA158" s="154">
        <v>0</v>
      </c>
      <c r="HB158" s="154">
        <v>0</v>
      </c>
      <c r="HC158" s="154">
        <v>0</v>
      </c>
      <c r="HD158" s="155">
        <v>0</v>
      </c>
      <c r="HE158" s="151">
        <v>0</v>
      </c>
      <c r="HF158" s="151">
        <v>10</v>
      </c>
      <c r="HG158" s="151">
        <v>0</v>
      </c>
      <c r="HH158" s="151">
        <v>0</v>
      </c>
      <c r="HI158" s="151">
        <v>0</v>
      </c>
      <c r="HJ158" s="153">
        <v>0</v>
      </c>
      <c r="HK158" s="154">
        <v>0</v>
      </c>
      <c r="HL158" s="154">
        <v>0</v>
      </c>
      <c r="HM158" s="154">
        <v>0</v>
      </c>
      <c r="HN158" s="155">
        <v>0</v>
      </c>
      <c r="HO158" s="151">
        <v>1</v>
      </c>
      <c r="HP158" s="151">
        <v>4</v>
      </c>
      <c r="HQ158" s="151">
        <v>6</v>
      </c>
      <c r="HR158" s="151">
        <v>7</v>
      </c>
      <c r="HS158" s="151">
        <v>0</v>
      </c>
      <c r="HT158" s="151">
        <v>0</v>
      </c>
      <c r="HU158" s="151">
        <v>0</v>
      </c>
      <c r="HV158" s="151">
        <v>0</v>
      </c>
      <c r="HW158" s="156">
        <v>0</v>
      </c>
      <c r="HX158" s="151" t="s">
        <v>978</v>
      </c>
      <c r="HY158" s="153">
        <v>15</v>
      </c>
      <c r="HZ158" s="155" t="s">
        <v>979</v>
      </c>
    </row>
    <row r="159" spans="1:234" x14ac:dyDescent="0.2">
      <c r="A159" s="151">
        <v>86</v>
      </c>
      <c r="B159" s="151"/>
      <c r="C159" s="146" t="s">
        <v>966</v>
      </c>
      <c r="D159" s="151">
        <v>4</v>
      </c>
      <c r="E159" s="151">
        <v>1</v>
      </c>
      <c r="F159" s="145" t="s">
        <v>980</v>
      </c>
      <c r="G159" s="151">
        <v>33</v>
      </c>
      <c r="H159" s="151"/>
      <c r="I159" s="152">
        <v>2</v>
      </c>
      <c r="J159" s="151"/>
      <c r="K159" s="153">
        <v>2</v>
      </c>
      <c r="L159" s="154">
        <v>7</v>
      </c>
      <c r="M159" s="154">
        <v>1</v>
      </c>
      <c r="N159" s="154">
        <v>6</v>
      </c>
      <c r="O159" s="154">
        <v>5</v>
      </c>
      <c r="P159" s="155">
        <v>11</v>
      </c>
      <c r="Q159" s="151"/>
      <c r="R159" s="151"/>
      <c r="S159" s="151"/>
      <c r="T159" s="153">
        <v>1</v>
      </c>
      <c r="U159" s="154">
        <v>2</v>
      </c>
      <c r="V159" s="155">
        <v>3</v>
      </c>
      <c r="W159" s="151">
        <v>1</v>
      </c>
      <c r="X159" s="151">
        <v>1</v>
      </c>
      <c r="Y159" s="151">
        <v>3</v>
      </c>
      <c r="Z159" s="153">
        <v>4</v>
      </c>
      <c r="AA159" s="154">
        <v>4</v>
      </c>
      <c r="AB159" s="155">
        <v>3</v>
      </c>
      <c r="AC159" s="151">
        <v>5</v>
      </c>
      <c r="AD159" s="151">
        <v>5</v>
      </c>
      <c r="AE159" s="151">
        <v>3</v>
      </c>
      <c r="AF159" s="153">
        <v>5</v>
      </c>
      <c r="AG159" s="154">
        <v>5</v>
      </c>
      <c r="AH159" s="155">
        <v>3</v>
      </c>
      <c r="AI159" s="151">
        <v>4</v>
      </c>
      <c r="AJ159" s="151">
        <v>4</v>
      </c>
      <c r="AK159" s="151">
        <v>3</v>
      </c>
      <c r="AL159" s="153">
        <v>1</v>
      </c>
      <c r="AM159" s="154">
        <v>1</v>
      </c>
      <c r="AN159" s="155">
        <v>1</v>
      </c>
      <c r="AO159" s="151">
        <v>1</v>
      </c>
      <c r="AP159" s="151">
        <v>2</v>
      </c>
      <c r="AQ159" s="151">
        <v>3</v>
      </c>
      <c r="AR159" s="153">
        <v>2</v>
      </c>
      <c r="AS159" s="154">
        <v>2</v>
      </c>
      <c r="AT159" s="155">
        <v>2</v>
      </c>
      <c r="AU159" s="151">
        <v>5</v>
      </c>
      <c r="AV159" s="151">
        <v>4</v>
      </c>
      <c r="AW159" s="151">
        <v>4</v>
      </c>
      <c r="AX159" s="153" t="s">
        <v>981</v>
      </c>
      <c r="AY159" s="154" t="s">
        <v>982</v>
      </c>
      <c r="AZ159" s="155">
        <v>0</v>
      </c>
      <c r="BA159" s="154"/>
      <c r="BB159" s="151">
        <v>2</v>
      </c>
      <c r="BC159" s="151">
        <v>3</v>
      </c>
      <c r="BD159" s="151">
        <v>5</v>
      </c>
      <c r="BE159" s="151">
        <v>6</v>
      </c>
      <c r="BF159" s="145"/>
      <c r="BG159" s="153">
        <v>9</v>
      </c>
      <c r="BH159" s="154">
        <v>7</v>
      </c>
      <c r="BI159" s="154">
        <v>6</v>
      </c>
      <c r="BJ159" s="155">
        <v>5</v>
      </c>
      <c r="BK159" s="154"/>
      <c r="BL159" s="151">
        <v>1</v>
      </c>
      <c r="BM159" s="151">
        <v>2</v>
      </c>
      <c r="BN159" s="151">
        <v>5</v>
      </c>
      <c r="BO159" s="151">
        <v>5</v>
      </c>
      <c r="BP159" s="151"/>
      <c r="BQ159" s="153">
        <v>1</v>
      </c>
      <c r="BR159" s="154">
        <v>1</v>
      </c>
      <c r="BS159" s="154">
        <v>2</v>
      </c>
      <c r="BT159" s="155">
        <v>2</v>
      </c>
      <c r="BU159" s="154"/>
      <c r="BV159" s="151">
        <v>0</v>
      </c>
      <c r="BW159" s="151">
        <v>1</v>
      </c>
      <c r="BX159" s="151">
        <v>2</v>
      </c>
      <c r="BY159" s="151">
        <v>3</v>
      </c>
      <c r="BZ159" s="151"/>
      <c r="CA159" s="153">
        <v>1</v>
      </c>
      <c r="CB159" s="154">
        <v>1</v>
      </c>
      <c r="CC159" s="154">
        <v>3</v>
      </c>
      <c r="CD159" s="155">
        <v>3</v>
      </c>
      <c r="CE159" s="154"/>
      <c r="CF159" s="151">
        <v>2</v>
      </c>
      <c r="CG159" s="151">
        <v>2</v>
      </c>
      <c r="CH159" s="151">
        <v>3</v>
      </c>
      <c r="CI159" s="151">
        <v>3</v>
      </c>
      <c r="CJ159" s="156">
        <v>0</v>
      </c>
      <c r="CK159" s="154"/>
      <c r="CL159" s="151">
        <v>1</v>
      </c>
      <c r="CM159" s="151">
        <v>1</v>
      </c>
      <c r="CN159" s="151">
        <v>2</v>
      </c>
      <c r="CO159" s="151">
        <v>4</v>
      </c>
      <c r="CP159" s="151"/>
      <c r="CQ159" s="153">
        <v>5</v>
      </c>
      <c r="CR159" s="154">
        <v>5</v>
      </c>
      <c r="CS159" s="154">
        <v>2</v>
      </c>
      <c r="CT159" s="155">
        <v>2</v>
      </c>
      <c r="CU159" s="154"/>
      <c r="CV159" s="151">
        <v>2</v>
      </c>
      <c r="CW159" s="151">
        <v>2</v>
      </c>
      <c r="CX159" s="151">
        <v>2</v>
      </c>
      <c r="CY159" s="151">
        <v>2</v>
      </c>
      <c r="CZ159" s="145"/>
      <c r="DA159" s="153">
        <v>2</v>
      </c>
      <c r="DB159" s="154">
        <v>2</v>
      </c>
      <c r="DC159" s="154">
        <v>2</v>
      </c>
      <c r="DD159" s="155">
        <v>2</v>
      </c>
      <c r="DE159" s="154"/>
      <c r="DF159" s="151">
        <v>3</v>
      </c>
      <c r="DG159" s="151">
        <v>3</v>
      </c>
      <c r="DH159" s="151">
        <v>3</v>
      </c>
      <c r="DI159" s="151">
        <v>3</v>
      </c>
      <c r="DJ159" s="151"/>
      <c r="DK159" s="153">
        <v>3</v>
      </c>
      <c r="DL159" s="154">
        <v>3</v>
      </c>
      <c r="DM159" s="154">
        <v>2</v>
      </c>
      <c r="DN159" s="155">
        <v>2</v>
      </c>
      <c r="DO159" s="154"/>
      <c r="DP159" s="151">
        <v>3</v>
      </c>
      <c r="DQ159" s="151">
        <v>3</v>
      </c>
      <c r="DR159" s="151">
        <v>2</v>
      </c>
      <c r="DS159" s="151">
        <v>2</v>
      </c>
      <c r="DT159" s="151"/>
      <c r="DU159" s="153">
        <v>4</v>
      </c>
      <c r="DV159" s="154">
        <v>4</v>
      </c>
      <c r="DW159" s="155">
        <v>3</v>
      </c>
      <c r="DX159" s="151">
        <v>0</v>
      </c>
      <c r="DY159" s="156">
        <v>0</v>
      </c>
      <c r="DZ159" s="154"/>
      <c r="EA159" s="151">
        <v>5</v>
      </c>
      <c r="EB159" s="151">
        <v>4</v>
      </c>
      <c r="EC159" s="151">
        <v>1</v>
      </c>
      <c r="ED159" s="151"/>
      <c r="EE159" s="151">
        <v>0</v>
      </c>
      <c r="EF159" s="151"/>
      <c r="EG159" s="153">
        <v>5</v>
      </c>
      <c r="EH159" s="154">
        <v>4</v>
      </c>
      <c r="EI159" s="154">
        <v>1</v>
      </c>
      <c r="EJ159" s="148"/>
      <c r="EK159" s="155">
        <v>0</v>
      </c>
      <c r="EL159" s="154"/>
      <c r="EM159" s="151">
        <v>5</v>
      </c>
      <c r="EN159" s="151">
        <v>6</v>
      </c>
      <c r="EO159" s="151">
        <v>7</v>
      </c>
      <c r="EP159" s="145"/>
      <c r="EQ159" s="151">
        <v>0</v>
      </c>
      <c r="ER159" s="151"/>
      <c r="ES159" s="153">
        <v>5</v>
      </c>
      <c r="ET159" s="154">
        <v>6</v>
      </c>
      <c r="EU159" s="154">
        <v>7</v>
      </c>
      <c r="EV159" s="148"/>
      <c r="EW159" s="155">
        <v>0</v>
      </c>
      <c r="EX159" s="154"/>
      <c r="EY159" s="151">
        <v>1</v>
      </c>
      <c r="EZ159" s="151">
        <v>0</v>
      </c>
      <c r="FA159" s="151"/>
      <c r="FB159" s="153">
        <v>1</v>
      </c>
      <c r="FC159" s="154">
        <v>2</v>
      </c>
      <c r="FD159" s="154">
        <v>3</v>
      </c>
      <c r="FE159" s="154">
        <v>4</v>
      </c>
      <c r="FF159" s="154">
        <v>6</v>
      </c>
      <c r="FG159" s="154">
        <v>0</v>
      </c>
      <c r="FH159" s="154">
        <v>0</v>
      </c>
      <c r="FI159" s="154"/>
      <c r="FJ159" s="155">
        <v>0</v>
      </c>
      <c r="FK159" s="154"/>
      <c r="FL159" s="151">
        <v>1</v>
      </c>
      <c r="FM159" s="151">
        <v>2</v>
      </c>
      <c r="FN159" s="151">
        <v>7</v>
      </c>
      <c r="FO159" s="151">
        <v>0</v>
      </c>
      <c r="FP159" s="151">
        <v>0</v>
      </c>
      <c r="FQ159" s="151">
        <v>0</v>
      </c>
      <c r="FR159" s="151">
        <v>0</v>
      </c>
      <c r="FS159" s="151">
        <v>0</v>
      </c>
      <c r="FT159" s="151"/>
      <c r="FU159" s="151">
        <v>0</v>
      </c>
      <c r="FV159" s="151"/>
      <c r="FW159" s="153">
        <v>1</v>
      </c>
      <c r="FX159" s="155">
        <v>0</v>
      </c>
      <c r="FY159" s="154"/>
      <c r="FZ159" s="151">
        <v>1</v>
      </c>
      <c r="GA159" s="151">
        <v>0</v>
      </c>
      <c r="GB159" s="153">
        <v>1</v>
      </c>
      <c r="GC159" s="154">
        <v>0</v>
      </c>
      <c r="GD159" s="154">
        <v>0</v>
      </c>
      <c r="GE159" s="154">
        <v>0</v>
      </c>
      <c r="GF159" s="155">
        <v>0</v>
      </c>
      <c r="GG159" s="153">
        <v>5</v>
      </c>
      <c r="GH159" s="154">
        <v>0</v>
      </c>
      <c r="GI159" s="154">
        <v>0</v>
      </c>
      <c r="GJ159" s="155" t="s">
        <v>265</v>
      </c>
      <c r="GK159" s="151">
        <v>6</v>
      </c>
      <c r="GL159" s="151">
        <v>0</v>
      </c>
      <c r="GM159" s="151">
        <v>0</v>
      </c>
      <c r="GN159" s="151" t="s">
        <v>265</v>
      </c>
      <c r="GO159" s="153">
        <v>1</v>
      </c>
      <c r="GP159" s="155">
        <v>0</v>
      </c>
      <c r="GQ159" s="151">
        <v>1</v>
      </c>
      <c r="GR159" s="151">
        <v>0</v>
      </c>
      <c r="GS159" s="153">
        <v>5</v>
      </c>
      <c r="GT159" s="154">
        <v>1</v>
      </c>
      <c r="GU159" s="154">
        <v>8</v>
      </c>
      <c r="GV159" s="154">
        <v>0</v>
      </c>
      <c r="GW159" s="154">
        <v>0</v>
      </c>
      <c r="GX159" s="155">
        <v>0</v>
      </c>
      <c r="GY159" s="151">
        <v>0</v>
      </c>
      <c r="GZ159" s="153">
        <v>0</v>
      </c>
      <c r="HA159" s="154">
        <v>2</v>
      </c>
      <c r="HB159" s="154">
        <v>0</v>
      </c>
      <c r="HC159" s="154">
        <v>0</v>
      </c>
      <c r="HD159" s="155">
        <v>0</v>
      </c>
      <c r="HE159" s="151">
        <v>0</v>
      </c>
      <c r="HF159" s="151">
        <v>4</v>
      </c>
      <c r="HG159" s="151">
        <v>0</v>
      </c>
      <c r="HH159" s="151">
        <v>0</v>
      </c>
      <c r="HI159" s="151">
        <v>0</v>
      </c>
      <c r="HJ159" s="153">
        <v>0</v>
      </c>
      <c r="HK159" s="154">
        <v>0</v>
      </c>
      <c r="HL159" s="154">
        <v>0</v>
      </c>
      <c r="HM159" s="154">
        <v>0</v>
      </c>
      <c r="HN159" s="155">
        <v>0</v>
      </c>
      <c r="HO159" s="151">
        <v>3</v>
      </c>
      <c r="HP159" s="151">
        <v>4</v>
      </c>
      <c r="HQ159" s="151">
        <v>0</v>
      </c>
      <c r="HR159" s="151">
        <v>0</v>
      </c>
      <c r="HS159" s="151">
        <v>0</v>
      </c>
      <c r="HT159" s="151">
        <v>0</v>
      </c>
      <c r="HU159" s="151">
        <v>0</v>
      </c>
      <c r="HV159" s="151">
        <v>0</v>
      </c>
      <c r="HW159" s="156">
        <v>0</v>
      </c>
      <c r="HX159" s="151">
        <v>0</v>
      </c>
      <c r="HY159" s="153">
        <v>0</v>
      </c>
      <c r="HZ159" s="155">
        <v>0</v>
      </c>
    </row>
    <row r="160" spans="1:234" x14ac:dyDescent="0.2">
      <c r="A160" s="145">
        <v>87</v>
      </c>
      <c r="B160" s="151"/>
      <c r="C160" s="146" t="s">
        <v>966</v>
      </c>
      <c r="D160" s="151">
        <v>4</v>
      </c>
      <c r="E160" s="151">
        <v>1</v>
      </c>
      <c r="F160" s="145" t="s">
        <v>980</v>
      </c>
      <c r="G160" s="151">
        <v>33</v>
      </c>
      <c r="H160" s="151"/>
      <c r="I160" s="152">
        <v>3</v>
      </c>
      <c r="J160" s="151"/>
      <c r="K160" s="153">
        <v>3</v>
      </c>
      <c r="L160" s="154">
        <v>6</v>
      </c>
      <c r="M160" s="154">
        <v>7</v>
      </c>
      <c r="N160" s="154">
        <v>5</v>
      </c>
      <c r="O160" s="154">
        <v>9</v>
      </c>
      <c r="P160" s="155">
        <v>10</v>
      </c>
      <c r="Q160" s="151" t="s">
        <v>983</v>
      </c>
      <c r="R160" s="151"/>
      <c r="S160" s="151"/>
      <c r="T160" s="153">
        <v>3</v>
      </c>
      <c r="U160" s="154">
        <v>2</v>
      </c>
      <c r="V160" s="155">
        <v>1</v>
      </c>
      <c r="W160" s="151">
        <v>3</v>
      </c>
      <c r="X160" s="151">
        <v>2</v>
      </c>
      <c r="Y160" s="151">
        <v>1</v>
      </c>
      <c r="Z160" s="153">
        <v>3</v>
      </c>
      <c r="AA160" s="154">
        <v>2</v>
      </c>
      <c r="AB160" s="155">
        <v>1</v>
      </c>
      <c r="AC160" s="151">
        <v>3</v>
      </c>
      <c r="AD160" s="151">
        <v>2</v>
      </c>
      <c r="AE160" s="151">
        <v>1</v>
      </c>
      <c r="AF160" s="153">
        <v>3</v>
      </c>
      <c r="AG160" s="154">
        <v>2</v>
      </c>
      <c r="AH160" s="155">
        <v>1</v>
      </c>
      <c r="AI160" s="151">
        <v>3</v>
      </c>
      <c r="AJ160" s="151">
        <v>2</v>
      </c>
      <c r="AK160" s="151">
        <v>1</v>
      </c>
      <c r="AL160" s="153">
        <v>3</v>
      </c>
      <c r="AM160" s="154">
        <v>2</v>
      </c>
      <c r="AN160" s="155">
        <v>1</v>
      </c>
      <c r="AO160" s="151">
        <v>3</v>
      </c>
      <c r="AP160" s="151">
        <v>3</v>
      </c>
      <c r="AQ160" s="151">
        <v>3</v>
      </c>
      <c r="AR160" s="153">
        <v>3</v>
      </c>
      <c r="AS160" s="154">
        <v>3</v>
      </c>
      <c r="AT160" s="155">
        <v>3</v>
      </c>
      <c r="AU160" s="151">
        <v>3</v>
      </c>
      <c r="AV160" s="151">
        <v>3</v>
      </c>
      <c r="AW160" s="151">
        <v>3</v>
      </c>
      <c r="AX160" s="153" t="s">
        <v>984</v>
      </c>
      <c r="AY160" s="154" t="s">
        <v>984</v>
      </c>
      <c r="AZ160" s="155">
        <v>0</v>
      </c>
      <c r="BA160" s="154"/>
      <c r="BB160" s="151">
        <v>3</v>
      </c>
      <c r="BC160" s="151">
        <v>4</v>
      </c>
      <c r="BD160" s="151">
        <v>4</v>
      </c>
      <c r="BE160" s="151">
        <v>4</v>
      </c>
      <c r="BF160" s="145"/>
      <c r="BG160" s="153">
        <v>11</v>
      </c>
      <c r="BH160" s="154">
        <v>9</v>
      </c>
      <c r="BI160" s="154">
        <v>6</v>
      </c>
      <c r="BJ160" s="155">
        <v>4</v>
      </c>
      <c r="BK160" s="154"/>
      <c r="BL160" s="151">
        <v>2</v>
      </c>
      <c r="BM160" s="151">
        <v>3</v>
      </c>
      <c r="BN160" s="151">
        <v>5</v>
      </c>
      <c r="BO160" s="151">
        <v>7</v>
      </c>
      <c r="BP160" s="151"/>
      <c r="BQ160" s="153">
        <v>1</v>
      </c>
      <c r="BR160" s="154">
        <v>2</v>
      </c>
      <c r="BS160" s="154">
        <v>3</v>
      </c>
      <c r="BT160" s="155">
        <v>5</v>
      </c>
      <c r="BU160" s="154"/>
      <c r="BV160" s="151">
        <v>2</v>
      </c>
      <c r="BW160" s="151">
        <v>3</v>
      </c>
      <c r="BX160" s="151">
        <v>4</v>
      </c>
      <c r="BY160" s="151">
        <v>6</v>
      </c>
      <c r="BZ160" s="151"/>
      <c r="CA160" s="153">
        <v>1</v>
      </c>
      <c r="CB160" s="154">
        <v>1</v>
      </c>
      <c r="CC160" s="154">
        <v>1</v>
      </c>
      <c r="CD160" s="155">
        <v>1</v>
      </c>
      <c r="CE160" s="154"/>
      <c r="CF160" s="151">
        <v>1</v>
      </c>
      <c r="CG160" s="151">
        <v>1</v>
      </c>
      <c r="CH160" s="151">
        <v>1</v>
      </c>
      <c r="CI160" s="151">
        <v>4</v>
      </c>
      <c r="CJ160" s="156" t="s">
        <v>985</v>
      </c>
      <c r="CK160" s="154"/>
      <c r="CL160" s="151">
        <v>4</v>
      </c>
      <c r="CM160" s="151">
        <v>4</v>
      </c>
      <c r="CN160" s="151">
        <v>4</v>
      </c>
      <c r="CO160" s="151">
        <v>4</v>
      </c>
      <c r="CP160" s="151"/>
      <c r="CQ160" s="153">
        <v>2</v>
      </c>
      <c r="CR160" s="154">
        <v>2</v>
      </c>
      <c r="CS160" s="154">
        <v>2</v>
      </c>
      <c r="CT160" s="155">
        <v>2</v>
      </c>
      <c r="CU160" s="154"/>
      <c r="CV160" s="151">
        <v>2</v>
      </c>
      <c r="CW160" s="151">
        <v>2</v>
      </c>
      <c r="CX160" s="151">
        <v>2</v>
      </c>
      <c r="CY160" s="151">
        <v>2</v>
      </c>
      <c r="CZ160" s="145"/>
      <c r="DA160" s="153">
        <v>4</v>
      </c>
      <c r="DB160" s="154">
        <v>4</v>
      </c>
      <c r="DC160" s="154">
        <v>4</v>
      </c>
      <c r="DD160" s="155">
        <v>4</v>
      </c>
      <c r="DE160" s="154"/>
      <c r="DF160" s="151">
        <v>2</v>
      </c>
      <c r="DG160" s="151">
        <v>2</v>
      </c>
      <c r="DH160" s="151">
        <v>2</v>
      </c>
      <c r="DI160" s="151">
        <v>2</v>
      </c>
      <c r="DJ160" s="151"/>
      <c r="DK160" s="153">
        <v>3</v>
      </c>
      <c r="DL160" s="154">
        <v>3</v>
      </c>
      <c r="DM160" s="154">
        <v>3</v>
      </c>
      <c r="DN160" s="155">
        <v>3</v>
      </c>
      <c r="DO160" s="154"/>
      <c r="DP160" s="151">
        <v>2</v>
      </c>
      <c r="DQ160" s="151">
        <v>2</v>
      </c>
      <c r="DR160" s="151">
        <v>2</v>
      </c>
      <c r="DS160" s="151">
        <v>2</v>
      </c>
      <c r="DT160" s="151"/>
      <c r="DU160" s="153">
        <v>3</v>
      </c>
      <c r="DV160" s="154">
        <v>3</v>
      </c>
      <c r="DW160" s="155">
        <v>3</v>
      </c>
      <c r="DX160" s="151" t="s">
        <v>986</v>
      </c>
      <c r="DY160" s="156" t="s">
        <v>987</v>
      </c>
      <c r="DZ160" s="154"/>
      <c r="EA160" s="151">
        <v>2</v>
      </c>
      <c r="EB160" s="151">
        <v>4</v>
      </c>
      <c r="EC160" s="151">
        <v>5</v>
      </c>
      <c r="ED160" s="151"/>
      <c r="EE160" s="151">
        <v>0</v>
      </c>
      <c r="EF160" s="151"/>
      <c r="EG160" s="153">
        <v>2</v>
      </c>
      <c r="EH160" s="154">
        <v>4</v>
      </c>
      <c r="EI160" s="154">
        <v>5</v>
      </c>
      <c r="EJ160" s="148"/>
      <c r="EK160" s="155">
        <v>0</v>
      </c>
      <c r="EL160" s="154"/>
      <c r="EM160" s="151">
        <v>2</v>
      </c>
      <c r="EN160" s="151">
        <v>4</v>
      </c>
      <c r="EO160" s="151">
        <v>5</v>
      </c>
      <c r="EP160" s="145"/>
      <c r="EQ160" s="151">
        <v>0</v>
      </c>
      <c r="ER160" s="151"/>
      <c r="ES160" s="153">
        <v>2</v>
      </c>
      <c r="ET160" s="154">
        <v>4</v>
      </c>
      <c r="EU160" s="154">
        <v>5</v>
      </c>
      <c r="EV160" s="148"/>
      <c r="EW160" s="155">
        <v>0</v>
      </c>
      <c r="EX160" s="154"/>
      <c r="EY160" s="151">
        <v>3</v>
      </c>
      <c r="EZ160" s="151">
        <v>0</v>
      </c>
      <c r="FA160" s="151"/>
      <c r="FB160" s="153">
        <v>1</v>
      </c>
      <c r="FC160" s="154">
        <v>2</v>
      </c>
      <c r="FD160" s="154">
        <v>6</v>
      </c>
      <c r="FE160" s="154">
        <v>0</v>
      </c>
      <c r="FF160" s="154">
        <v>0</v>
      </c>
      <c r="FG160" s="154">
        <v>0</v>
      </c>
      <c r="FH160" s="154">
        <v>0</v>
      </c>
      <c r="FI160" s="154"/>
      <c r="FJ160" s="155">
        <v>0</v>
      </c>
      <c r="FK160" s="154"/>
      <c r="FL160" s="151">
        <v>1</v>
      </c>
      <c r="FM160" s="151">
        <v>2</v>
      </c>
      <c r="FN160" s="151">
        <v>3</v>
      </c>
      <c r="FO160" s="151">
        <v>4</v>
      </c>
      <c r="FP160" s="151">
        <v>5</v>
      </c>
      <c r="FQ160" s="151">
        <v>7</v>
      </c>
      <c r="FR160" s="151">
        <v>0</v>
      </c>
      <c r="FS160" s="151">
        <v>0</v>
      </c>
      <c r="FT160" s="151"/>
      <c r="FU160" s="151">
        <v>0</v>
      </c>
      <c r="FV160" s="151"/>
      <c r="FW160" s="153">
        <v>1</v>
      </c>
      <c r="FX160" s="155">
        <v>0</v>
      </c>
      <c r="FY160" s="154"/>
      <c r="FZ160" s="151">
        <v>1</v>
      </c>
      <c r="GA160" s="151">
        <v>0</v>
      </c>
      <c r="GB160" s="153">
        <v>1</v>
      </c>
      <c r="GC160" s="154">
        <v>0</v>
      </c>
      <c r="GD160" s="154">
        <v>0</v>
      </c>
      <c r="GE160" s="154">
        <v>0</v>
      </c>
      <c r="GF160" s="155">
        <v>0</v>
      </c>
      <c r="GG160" s="153">
        <v>0</v>
      </c>
      <c r="GH160" s="154">
        <v>0</v>
      </c>
      <c r="GI160" s="154">
        <v>0</v>
      </c>
      <c r="GJ160" s="155" t="s">
        <v>265</v>
      </c>
      <c r="GK160" s="151">
        <v>10</v>
      </c>
      <c r="GL160" s="151">
        <v>0</v>
      </c>
      <c r="GM160" s="151">
        <v>0</v>
      </c>
      <c r="GN160" s="151" t="s">
        <v>265</v>
      </c>
      <c r="GO160" s="153">
        <v>2</v>
      </c>
      <c r="GP160" s="155">
        <v>0</v>
      </c>
      <c r="GQ160" s="151">
        <v>1</v>
      </c>
      <c r="GR160" s="151">
        <v>0</v>
      </c>
      <c r="GS160" s="153">
        <v>1</v>
      </c>
      <c r="GT160" s="154">
        <v>2</v>
      </c>
      <c r="GU160" s="154">
        <v>3</v>
      </c>
      <c r="GV160" s="154">
        <v>6</v>
      </c>
      <c r="GW160" s="154">
        <v>8</v>
      </c>
      <c r="GX160" s="155">
        <v>0</v>
      </c>
      <c r="GY160" s="151" t="s">
        <v>988</v>
      </c>
      <c r="GZ160" s="153">
        <v>0</v>
      </c>
      <c r="HA160" s="154">
        <v>2</v>
      </c>
      <c r="HB160" s="154">
        <v>0</v>
      </c>
      <c r="HC160" s="154">
        <v>0</v>
      </c>
      <c r="HD160" s="155">
        <v>0</v>
      </c>
      <c r="HE160" s="151">
        <v>0</v>
      </c>
      <c r="HF160" s="151">
        <v>5</v>
      </c>
      <c r="HG160" s="151">
        <v>0</v>
      </c>
      <c r="HH160" s="151">
        <v>0</v>
      </c>
      <c r="HI160" s="151">
        <v>0</v>
      </c>
      <c r="HJ160" s="153">
        <v>1</v>
      </c>
      <c r="HK160" s="154">
        <v>1</v>
      </c>
      <c r="HL160" s="154">
        <v>0</v>
      </c>
      <c r="HM160" s="154">
        <v>0</v>
      </c>
      <c r="HN160" s="155">
        <v>0</v>
      </c>
      <c r="HO160" s="151">
        <v>1</v>
      </c>
      <c r="HP160" s="151">
        <v>3</v>
      </c>
      <c r="HQ160" s="151">
        <v>4</v>
      </c>
      <c r="HR160" s="151">
        <v>6</v>
      </c>
      <c r="HS160" s="151">
        <v>0</v>
      </c>
      <c r="HT160" s="151">
        <v>0</v>
      </c>
      <c r="HU160" s="151">
        <v>0</v>
      </c>
      <c r="HV160" s="151">
        <v>0</v>
      </c>
      <c r="HW160" s="156" t="s">
        <v>267</v>
      </c>
      <c r="HX160" s="151" t="s">
        <v>989</v>
      </c>
      <c r="HY160" s="153">
        <v>8</v>
      </c>
      <c r="HZ160" s="155" t="s">
        <v>990</v>
      </c>
    </row>
    <row r="161" spans="1:234" x14ac:dyDescent="0.2">
      <c r="A161" s="151">
        <v>88</v>
      </c>
      <c r="B161" s="151"/>
      <c r="C161" s="146" t="s">
        <v>966</v>
      </c>
      <c r="D161" s="151">
        <v>9</v>
      </c>
      <c r="E161" s="151">
        <v>1</v>
      </c>
      <c r="F161" s="145" t="s">
        <v>991</v>
      </c>
      <c r="G161" s="151">
        <v>33</v>
      </c>
      <c r="H161" s="151"/>
      <c r="I161" s="152">
        <v>3</v>
      </c>
      <c r="J161" s="151"/>
      <c r="K161" s="153">
        <v>4</v>
      </c>
      <c r="L161" s="154">
        <v>3</v>
      </c>
      <c r="M161" s="154">
        <v>7</v>
      </c>
      <c r="N161" s="154">
        <v>0</v>
      </c>
      <c r="O161" s="154">
        <v>0</v>
      </c>
      <c r="P161" s="155">
        <v>0</v>
      </c>
      <c r="Q161" s="151" t="s">
        <v>992</v>
      </c>
      <c r="R161" s="151"/>
      <c r="S161" s="151"/>
      <c r="T161" s="153">
        <v>1</v>
      </c>
      <c r="U161" s="154">
        <v>1</v>
      </c>
      <c r="V161" s="155">
        <v>3</v>
      </c>
      <c r="W161" s="151">
        <v>1</v>
      </c>
      <c r="X161" s="151">
        <v>1</v>
      </c>
      <c r="Y161" s="151">
        <v>3</v>
      </c>
      <c r="Z161" s="153">
        <v>3</v>
      </c>
      <c r="AA161" s="154">
        <v>2</v>
      </c>
      <c r="AB161" s="155">
        <v>1</v>
      </c>
      <c r="AC161" s="151">
        <v>4</v>
      </c>
      <c r="AD161" s="151">
        <v>3</v>
      </c>
      <c r="AE161" s="151">
        <v>1</v>
      </c>
      <c r="AF161" s="153">
        <v>4</v>
      </c>
      <c r="AG161" s="154">
        <v>3</v>
      </c>
      <c r="AH161" s="155">
        <v>1</v>
      </c>
      <c r="AI161" s="151">
        <v>5</v>
      </c>
      <c r="AJ161" s="151">
        <v>3</v>
      </c>
      <c r="AK161" s="151">
        <v>2</v>
      </c>
      <c r="AL161" s="153">
        <v>1</v>
      </c>
      <c r="AM161" s="154">
        <v>1</v>
      </c>
      <c r="AN161" s="155">
        <v>1</v>
      </c>
      <c r="AO161" s="151">
        <v>1</v>
      </c>
      <c r="AP161" s="151">
        <v>1</v>
      </c>
      <c r="AQ161" s="151">
        <v>1</v>
      </c>
      <c r="AR161" s="153">
        <v>1</v>
      </c>
      <c r="AS161" s="154">
        <v>1</v>
      </c>
      <c r="AT161" s="155">
        <v>1</v>
      </c>
      <c r="AU161" s="151">
        <v>4</v>
      </c>
      <c r="AV161" s="151">
        <v>3</v>
      </c>
      <c r="AW161" s="151">
        <v>3</v>
      </c>
      <c r="AX161" s="153" t="s">
        <v>993</v>
      </c>
      <c r="AY161" s="154" t="s">
        <v>994</v>
      </c>
      <c r="AZ161" s="155" t="s">
        <v>995</v>
      </c>
      <c r="BA161" s="154"/>
      <c r="BB161" s="151">
        <v>2</v>
      </c>
      <c r="BC161" s="151">
        <v>3</v>
      </c>
      <c r="BD161" s="151">
        <v>4</v>
      </c>
      <c r="BE161" s="151">
        <v>5</v>
      </c>
      <c r="BF161" s="145"/>
      <c r="BG161" s="153">
        <v>1</v>
      </c>
      <c r="BH161" s="154">
        <v>2</v>
      </c>
      <c r="BI161" s="154">
        <v>3</v>
      </c>
      <c r="BJ161" s="155">
        <v>5</v>
      </c>
      <c r="BK161" s="154"/>
      <c r="BL161" s="151">
        <v>2</v>
      </c>
      <c r="BM161" s="151">
        <v>3</v>
      </c>
      <c r="BN161" s="151">
        <v>5</v>
      </c>
      <c r="BO161" s="151">
        <v>6</v>
      </c>
      <c r="BP161" s="151"/>
      <c r="BQ161" s="153">
        <v>1</v>
      </c>
      <c r="BR161" s="154">
        <v>2</v>
      </c>
      <c r="BS161" s="154">
        <v>2</v>
      </c>
      <c r="BT161" s="155">
        <v>3</v>
      </c>
      <c r="BU161" s="154"/>
      <c r="BV161" s="151">
        <v>2</v>
      </c>
      <c r="BW161" s="151">
        <v>3</v>
      </c>
      <c r="BX161" s="151">
        <v>3</v>
      </c>
      <c r="BY161" s="151">
        <v>4</v>
      </c>
      <c r="BZ161" s="151"/>
      <c r="CA161" s="153">
        <v>1</v>
      </c>
      <c r="CB161" s="154">
        <v>1</v>
      </c>
      <c r="CC161" s="154">
        <v>2</v>
      </c>
      <c r="CD161" s="155">
        <v>2</v>
      </c>
      <c r="CE161" s="154"/>
      <c r="CF161" s="151">
        <v>1</v>
      </c>
      <c r="CG161" s="151">
        <v>2</v>
      </c>
      <c r="CH161" s="151">
        <v>3</v>
      </c>
      <c r="CI161" s="151">
        <v>4</v>
      </c>
      <c r="CJ161" s="156" t="s">
        <v>996</v>
      </c>
      <c r="CK161" s="154"/>
      <c r="CL161" s="151">
        <v>2</v>
      </c>
      <c r="CM161" s="151">
        <v>2</v>
      </c>
      <c r="CN161" s="151">
        <v>4</v>
      </c>
      <c r="CO161" s="151">
        <v>4</v>
      </c>
      <c r="CP161" s="151"/>
      <c r="CQ161" s="153">
        <v>2</v>
      </c>
      <c r="CR161" s="154">
        <v>2</v>
      </c>
      <c r="CS161" s="154">
        <v>5</v>
      </c>
      <c r="CT161" s="155">
        <v>5</v>
      </c>
      <c r="CU161" s="154"/>
      <c r="CV161" s="151">
        <v>2</v>
      </c>
      <c r="CW161" s="151">
        <v>4</v>
      </c>
      <c r="CX161" s="151">
        <v>5</v>
      </c>
      <c r="CY161" s="151">
        <v>5</v>
      </c>
      <c r="CZ161" s="145"/>
      <c r="DA161" s="153">
        <v>2</v>
      </c>
      <c r="DB161" s="154">
        <v>2</v>
      </c>
      <c r="DC161" s="154">
        <v>5</v>
      </c>
      <c r="DD161" s="155">
        <v>5</v>
      </c>
      <c r="DE161" s="154"/>
      <c r="DF161" s="151">
        <v>2</v>
      </c>
      <c r="DG161" s="151">
        <v>3</v>
      </c>
      <c r="DH161" s="151">
        <v>4</v>
      </c>
      <c r="DI161" s="151">
        <v>5</v>
      </c>
      <c r="DJ161" s="151"/>
      <c r="DK161" s="153">
        <v>5</v>
      </c>
      <c r="DL161" s="154">
        <v>4</v>
      </c>
      <c r="DM161" s="154">
        <v>3</v>
      </c>
      <c r="DN161" s="155">
        <v>2</v>
      </c>
      <c r="DO161" s="154"/>
      <c r="DP161" s="151">
        <v>2</v>
      </c>
      <c r="DQ161" s="151">
        <v>2</v>
      </c>
      <c r="DR161" s="151">
        <v>3</v>
      </c>
      <c r="DS161" s="151">
        <v>3</v>
      </c>
      <c r="DT161" s="151"/>
      <c r="DU161" s="153">
        <v>3</v>
      </c>
      <c r="DV161" s="154">
        <v>3</v>
      </c>
      <c r="DW161" s="155">
        <v>3</v>
      </c>
      <c r="DX161" s="151" t="s">
        <v>997</v>
      </c>
      <c r="DY161" s="156" t="s">
        <v>998</v>
      </c>
      <c r="DZ161" s="154"/>
      <c r="EA161" s="151">
        <v>2</v>
      </c>
      <c r="EB161" s="151">
        <v>4</v>
      </c>
      <c r="EC161" s="151">
        <v>5</v>
      </c>
      <c r="ED161" s="151"/>
      <c r="EE161" s="151">
        <v>0</v>
      </c>
      <c r="EF161" s="151"/>
      <c r="EG161" s="153">
        <v>2</v>
      </c>
      <c r="EH161" s="154">
        <v>4</v>
      </c>
      <c r="EI161" s="154">
        <v>5</v>
      </c>
      <c r="EJ161" s="148"/>
      <c r="EK161" s="155">
        <v>0</v>
      </c>
      <c r="EL161" s="154"/>
      <c r="EM161" s="151">
        <v>2</v>
      </c>
      <c r="EN161" s="151">
        <v>5</v>
      </c>
      <c r="EO161" s="151">
        <v>9</v>
      </c>
      <c r="EP161" s="145"/>
      <c r="EQ161" s="151">
        <v>0</v>
      </c>
      <c r="ER161" s="151"/>
      <c r="ES161" s="153">
        <v>7</v>
      </c>
      <c r="ET161" s="154">
        <v>8</v>
      </c>
      <c r="EU161" s="154">
        <v>9</v>
      </c>
      <c r="EV161" s="148"/>
      <c r="EW161" s="155">
        <v>0</v>
      </c>
      <c r="EX161" s="154"/>
      <c r="EY161" s="151">
        <v>2</v>
      </c>
      <c r="EZ161" s="151">
        <v>0</v>
      </c>
      <c r="FA161" s="151"/>
      <c r="FB161" s="153">
        <v>1</v>
      </c>
      <c r="FC161" s="154">
        <v>3</v>
      </c>
      <c r="FD161" s="154">
        <v>6</v>
      </c>
      <c r="FE161" s="154">
        <v>0</v>
      </c>
      <c r="FF161" s="154">
        <v>0</v>
      </c>
      <c r="FG161" s="154">
        <v>0</v>
      </c>
      <c r="FH161" s="154">
        <v>0</v>
      </c>
      <c r="FI161" s="154"/>
      <c r="FJ161" s="155">
        <v>0</v>
      </c>
      <c r="FK161" s="154"/>
      <c r="FL161" s="151">
        <v>1</v>
      </c>
      <c r="FM161" s="151">
        <v>2</v>
      </c>
      <c r="FN161" s="151">
        <v>3</v>
      </c>
      <c r="FO161" s="151">
        <v>4</v>
      </c>
      <c r="FP161" s="151">
        <v>5</v>
      </c>
      <c r="FQ161" s="151">
        <v>7</v>
      </c>
      <c r="FR161" s="151">
        <v>0</v>
      </c>
      <c r="FS161" s="151">
        <v>0</v>
      </c>
      <c r="FT161" s="151"/>
      <c r="FU161" s="151">
        <v>0</v>
      </c>
      <c r="FV161" s="151"/>
      <c r="FW161" s="153">
        <v>1</v>
      </c>
      <c r="FX161" s="155">
        <v>0</v>
      </c>
      <c r="FY161" s="154"/>
      <c r="FZ161" s="151">
        <v>5</v>
      </c>
      <c r="GA161" s="151">
        <v>0</v>
      </c>
      <c r="GB161" s="153">
        <v>1</v>
      </c>
      <c r="GC161" s="154">
        <v>0</v>
      </c>
      <c r="GD161" s="154">
        <v>0</v>
      </c>
      <c r="GE161" s="154">
        <v>0</v>
      </c>
      <c r="GF161" s="155">
        <v>0</v>
      </c>
      <c r="GG161" s="153">
        <v>2</v>
      </c>
      <c r="GH161" s="154">
        <v>0</v>
      </c>
      <c r="GI161" s="154">
        <v>0</v>
      </c>
      <c r="GJ161" s="155">
        <v>0</v>
      </c>
      <c r="GK161" s="151">
        <v>6</v>
      </c>
      <c r="GL161" s="151">
        <v>0</v>
      </c>
      <c r="GM161" s="151">
        <v>0</v>
      </c>
      <c r="GN161" s="151">
        <v>0</v>
      </c>
      <c r="GO161" s="153">
        <v>1</v>
      </c>
      <c r="GP161" s="155">
        <v>0</v>
      </c>
      <c r="GQ161" s="151">
        <v>1</v>
      </c>
      <c r="GR161" s="151">
        <v>0</v>
      </c>
      <c r="GS161" s="153">
        <v>3</v>
      </c>
      <c r="GT161" s="154">
        <v>4</v>
      </c>
      <c r="GU161" s="154">
        <v>5</v>
      </c>
      <c r="GV161" s="154">
        <v>6</v>
      </c>
      <c r="GW161" s="154">
        <v>8</v>
      </c>
      <c r="GX161" s="155">
        <v>0</v>
      </c>
      <c r="GY161" s="151" t="s">
        <v>871</v>
      </c>
      <c r="GZ161" s="153">
        <v>0</v>
      </c>
      <c r="HA161" s="154">
        <v>2</v>
      </c>
      <c r="HB161" s="154">
        <v>0</v>
      </c>
      <c r="HC161" s="154">
        <v>0</v>
      </c>
      <c r="HD161" s="155">
        <v>0</v>
      </c>
      <c r="HE161" s="151">
        <v>0</v>
      </c>
      <c r="HF161" s="151">
        <v>5</v>
      </c>
      <c r="HG161" s="151">
        <v>0</v>
      </c>
      <c r="HH161" s="151">
        <v>0</v>
      </c>
      <c r="HI161" s="151">
        <v>0</v>
      </c>
      <c r="HJ161" s="153">
        <v>0</v>
      </c>
      <c r="HK161" s="154">
        <v>1</v>
      </c>
      <c r="HL161" s="154">
        <v>0</v>
      </c>
      <c r="HM161" s="154">
        <v>0</v>
      </c>
      <c r="HN161" s="155">
        <v>0</v>
      </c>
      <c r="HO161" s="151">
        <v>2</v>
      </c>
      <c r="HP161" s="151">
        <v>3</v>
      </c>
      <c r="HQ161" s="151">
        <v>4</v>
      </c>
      <c r="HR161" s="151">
        <v>6</v>
      </c>
      <c r="HS161" s="151">
        <v>0</v>
      </c>
      <c r="HT161" s="151">
        <v>0</v>
      </c>
      <c r="HU161" s="151">
        <v>0</v>
      </c>
      <c r="HV161" s="151">
        <v>0</v>
      </c>
      <c r="HW161" s="156">
        <v>0</v>
      </c>
      <c r="HX161" s="151" t="s">
        <v>999</v>
      </c>
      <c r="HY161" s="153">
        <v>3</v>
      </c>
      <c r="HZ161" s="155" t="s">
        <v>1000</v>
      </c>
    </row>
    <row r="162" spans="1:234" ht="13.5" customHeight="1" x14ac:dyDescent="0.2">
      <c r="C162" s="4"/>
      <c r="D162" s="16"/>
      <c r="E162" s="16"/>
      <c r="F162" s="16"/>
      <c r="G162" s="16"/>
      <c r="J162" s="3"/>
    </row>
    <row r="163" spans="1:234" x14ac:dyDescent="0.2">
      <c r="C163" s="16"/>
      <c r="D163" s="16"/>
      <c r="E163" s="16"/>
      <c r="F163" s="16"/>
      <c r="G163" s="16"/>
    </row>
    <row r="164" spans="1:234" x14ac:dyDescent="0.2">
      <c r="C164" s="16"/>
      <c r="D164" s="16"/>
      <c r="E164" s="16"/>
      <c r="F164" s="16"/>
      <c r="G164" s="16"/>
    </row>
    <row r="165" spans="1:234" x14ac:dyDescent="0.2">
      <c r="C165" s="16"/>
      <c r="D165" s="16"/>
      <c r="E165" s="16"/>
      <c r="F165" s="16"/>
      <c r="G165" s="16"/>
    </row>
    <row r="166" spans="1:234" x14ac:dyDescent="0.2">
      <c r="C166" s="16"/>
      <c r="D166" s="16"/>
      <c r="E166" s="16"/>
      <c r="F166" s="16"/>
      <c r="G166" s="16"/>
    </row>
    <row r="167" spans="1:234" x14ac:dyDescent="0.2">
      <c r="C167" s="16"/>
      <c r="D167" s="16"/>
      <c r="E167" s="16"/>
      <c r="F167" s="16"/>
      <c r="G167" s="16"/>
    </row>
    <row r="173" spans="1:234" x14ac:dyDescent="0.2">
      <c r="H173" s="3"/>
    </row>
    <row r="175" spans="1:234" x14ac:dyDescent="0.2">
      <c r="H175" s="3"/>
    </row>
    <row r="176" spans="1:234" x14ac:dyDescent="0.2">
      <c r="H176" s="3"/>
    </row>
    <row r="177" spans="8:8" x14ac:dyDescent="0.2">
      <c r="H177" s="3"/>
    </row>
  </sheetData>
  <sheetProtection sheet="1" objects="1" scenarios="1"/>
  <mergeCells count="115">
    <mergeCell ref="AC72:AE72"/>
    <mergeCell ref="AF72:AH72"/>
    <mergeCell ref="C10:C16"/>
    <mergeCell ref="C5:C6"/>
    <mergeCell ref="C7:C9"/>
    <mergeCell ref="C38:H40"/>
    <mergeCell ref="F17:F26"/>
    <mergeCell ref="G17:G26"/>
    <mergeCell ref="G47:H49"/>
    <mergeCell ref="C54:E54"/>
    <mergeCell ref="J52:J53"/>
    <mergeCell ref="J54:J55"/>
    <mergeCell ref="G50:H50"/>
    <mergeCell ref="G53:H53"/>
    <mergeCell ref="J23:J24"/>
    <mergeCell ref="K72:P72"/>
    <mergeCell ref="T72:V72"/>
    <mergeCell ref="W72:Y72"/>
    <mergeCell ref="Z72:AB72"/>
    <mergeCell ref="AI72:AK72"/>
    <mergeCell ref="AL72:AN72"/>
    <mergeCell ref="AO72:AQ72"/>
    <mergeCell ref="AR72:AT72"/>
    <mergeCell ref="AU72:AW72"/>
    <mergeCell ref="AX72:AZ72"/>
    <mergeCell ref="BB72:BE72"/>
    <mergeCell ref="BG72:BJ72"/>
    <mergeCell ref="BL72:BO72"/>
    <mergeCell ref="BQ72:BT72"/>
    <mergeCell ref="BV72:BY72"/>
    <mergeCell ref="CA72:CD72"/>
    <mergeCell ref="CF72:CI72"/>
    <mergeCell ref="CL72:CO72"/>
    <mergeCell ref="CQ72:CT72"/>
    <mergeCell ref="CV72:CY72"/>
    <mergeCell ref="DA72:DD72"/>
    <mergeCell ref="DF72:DI72"/>
    <mergeCell ref="DK72:DN72"/>
    <mergeCell ref="DP72:DS72"/>
    <mergeCell ref="DU72:DW72"/>
    <mergeCell ref="EA72:EE72"/>
    <mergeCell ref="EG72:EK72"/>
    <mergeCell ref="EM72:EQ72"/>
    <mergeCell ref="ES72:EW72"/>
    <mergeCell ref="EY72:EZ72"/>
    <mergeCell ref="FB72:FJ72"/>
    <mergeCell ref="FL72:FU72"/>
    <mergeCell ref="FW72:FX72"/>
    <mergeCell ref="FZ72:GA72"/>
    <mergeCell ref="GB72:GF72"/>
    <mergeCell ref="GG72:GJ72"/>
    <mergeCell ref="GK72:GN72"/>
    <mergeCell ref="GO72:GP72"/>
    <mergeCell ref="GQ72:GR72"/>
    <mergeCell ref="GS72:GX72"/>
    <mergeCell ref="GZ72:HD72"/>
    <mergeCell ref="HE72:HI72"/>
    <mergeCell ref="HJ72:HN72"/>
    <mergeCell ref="HO72:HV72"/>
    <mergeCell ref="K56:P56"/>
    <mergeCell ref="T56:V56"/>
    <mergeCell ref="W56:Y56"/>
    <mergeCell ref="Z56:AB56"/>
    <mergeCell ref="AC56:AE56"/>
    <mergeCell ref="AF56:AH56"/>
    <mergeCell ref="AI56:AK56"/>
    <mergeCell ref="AL56:AN56"/>
    <mergeCell ref="AO56:AQ56"/>
    <mergeCell ref="AR56:AT56"/>
    <mergeCell ref="AU56:AW56"/>
    <mergeCell ref="AX56:AZ56"/>
    <mergeCell ref="BB56:BE56"/>
    <mergeCell ref="BG56:BJ56"/>
    <mergeCell ref="BL56:BO56"/>
    <mergeCell ref="BQ56:BT56"/>
    <mergeCell ref="BV56:BY56"/>
    <mergeCell ref="CA56:CD56"/>
    <mergeCell ref="CF56:CI56"/>
    <mergeCell ref="CL56:CO56"/>
    <mergeCell ref="GS56:GX56"/>
    <mergeCell ref="GZ56:HD56"/>
    <mergeCell ref="HE56:HI56"/>
    <mergeCell ref="HJ56:HN56"/>
    <mergeCell ref="HO56:HV56"/>
    <mergeCell ref="EM56:EQ56"/>
    <mergeCell ref="ES56:EW56"/>
    <mergeCell ref="EY56:EZ56"/>
    <mergeCell ref="FB56:FJ56"/>
    <mergeCell ref="FL56:FU56"/>
    <mergeCell ref="FW56:FX56"/>
    <mergeCell ref="FZ56:GA56"/>
    <mergeCell ref="GB56:GF56"/>
    <mergeCell ref="GG56:GJ56"/>
    <mergeCell ref="B5:B16"/>
    <mergeCell ref="GK56:GN56"/>
    <mergeCell ref="GO56:GP56"/>
    <mergeCell ref="GQ56:GR56"/>
    <mergeCell ref="CQ56:CT56"/>
    <mergeCell ref="CV56:CY56"/>
    <mergeCell ref="DA56:DD56"/>
    <mergeCell ref="DF56:DI56"/>
    <mergeCell ref="DK56:DN56"/>
    <mergeCell ref="DP56:DS56"/>
    <mergeCell ref="DU56:DW56"/>
    <mergeCell ref="EA56:EE56"/>
    <mergeCell ref="EG56:EK56"/>
    <mergeCell ref="C34:H36"/>
    <mergeCell ref="C28:H32"/>
    <mergeCell ref="C17:C26"/>
    <mergeCell ref="D17:D26"/>
    <mergeCell ref="E17:E26"/>
    <mergeCell ref="J5:J6"/>
    <mergeCell ref="J21:J22"/>
    <mergeCell ref="J26:J27"/>
    <mergeCell ref="J50:J51"/>
  </mergeCells>
  <phoneticPr fontId="2"/>
  <pageMargins left="0.23622047244094491" right="0.23622047244094491" top="0.74803149606299213" bottom="0.74803149606299213" header="0.31496062992125984" footer="0.31496062992125984"/>
  <pageSetup paperSize="9" scale="75"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個人票B</vt:lpstr>
      <vt:lpstr>個人票B!Print_Area</vt:lpstr>
    </vt:vector>
  </TitlesOfParts>
  <Company>群馬県教育委員会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群馬県教育委員会</dc:creator>
  <cp:lastModifiedBy>koutairen2016-01</cp:lastModifiedBy>
  <cp:lastPrinted>2018-06-04T07:58:15Z</cp:lastPrinted>
  <dcterms:created xsi:type="dcterms:W3CDTF">2017-12-18T05:29:25Z</dcterms:created>
  <dcterms:modified xsi:type="dcterms:W3CDTF">2019-01-16T03:10:12Z</dcterms:modified>
</cp:coreProperties>
</file>